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CHINH SACH XH 2026\TĂNG MOI BT\THUC HIEN THEO 335\"/>
    </mc:Choice>
  </mc:AlternateContent>
  <xr:revisionPtr revIDLastSave="0" documentId="8_{0D10651D-BD64-4B79-8916-A3CFFE945150}" xr6:coauthVersionLast="47" xr6:coauthVersionMax="47" xr10:uidLastSave="{00000000-0000-0000-0000-000000000000}"/>
  <bookViews>
    <workbookView xWindow="-108" yWindow="-108" windowWidth="23256" windowHeight="12456" activeTab="2" xr2:uid="{00000000-000D-0000-FFFF-FFFF00000000}"/>
  </bookViews>
  <sheets>
    <sheet name="Biểu 01 - Cấp xã" sheetId="2" r:id="rId1"/>
    <sheet name="Biểu 02 - Cơ sở TGXH" sheetId="5" r:id="rId2"/>
    <sheet name="Biểu 03 - Tổng hợp" sheetId="4" r:id="rId3"/>
    <sheet name="Hướng dẫn" sheetId="1"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 i="4" l="1"/>
  <c r="H22" i="4"/>
  <c r="H21" i="4"/>
  <c r="G13" i="4"/>
  <c r="C9" i="4"/>
  <c r="C8" i="4"/>
  <c r="D10" i="4"/>
  <c r="C10" i="4"/>
  <c r="D9" i="4"/>
  <c r="D8" i="4" s="1"/>
  <c r="G11" i="4"/>
  <c r="N25" i="2" l="1"/>
  <c r="N28" i="2"/>
  <c r="M7" i="2"/>
  <c r="N7" i="2" s="1"/>
  <c r="M7" i="5"/>
  <c r="N7" i="5" s="1"/>
  <c r="M6" i="5"/>
  <c r="N6" i="5" s="1"/>
  <c r="I14" i="4"/>
  <c r="D14" i="4"/>
  <c r="C14" i="4"/>
  <c r="H13" i="4"/>
  <c r="E12" i="4"/>
  <c r="H12" i="4" s="1"/>
  <c r="E11" i="4"/>
  <c r="H11" i="4" s="1"/>
  <c r="E10" i="4"/>
  <c r="E9" i="4"/>
  <c r="E8" i="4"/>
  <c r="M34" i="2"/>
  <c r="N34" i="2" s="1"/>
  <c r="M33" i="2"/>
  <c r="N33" i="2" s="1"/>
  <c r="N32" i="2" s="1"/>
  <c r="M31" i="2"/>
  <c r="N31" i="2" s="1"/>
  <c r="M30" i="2"/>
  <c r="N30" i="2" s="1"/>
  <c r="M29" i="2"/>
  <c r="N29" i="2" s="1"/>
  <c r="M28" i="2"/>
  <c r="M27" i="2"/>
  <c r="N27" i="2" s="1"/>
  <c r="M26" i="2"/>
  <c r="N26" i="2" s="1"/>
  <c r="M25" i="2"/>
  <c r="M23" i="2"/>
  <c r="N23" i="2" s="1"/>
  <c r="N22" i="2" s="1"/>
  <c r="F9" i="4" s="1"/>
  <c r="G9" i="4" s="1"/>
  <c r="H9" i="4" s="1"/>
  <c r="M21" i="2"/>
  <c r="N21" i="2" s="1"/>
  <c r="M20" i="2"/>
  <c r="N20" i="2" s="1"/>
  <c r="M19" i="2"/>
  <c r="N19" i="2" s="1"/>
  <c r="M18" i="2"/>
  <c r="N18" i="2" s="1"/>
  <c r="M17" i="2"/>
  <c r="N17" i="2" s="1"/>
  <c r="M16" i="2"/>
  <c r="N16" i="2" s="1"/>
  <c r="M15" i="2"/>
  <c r="N15" i="2" s="1"/>
  <c r="M14" i="2"/>
  <c r="N14" i="2" s="1"/>
  <c r="M13" i="2"/>
  <c r="N13" i="2" s="1"/>
  <c r="M12" i="2"/>
  <c r="N12" i="2" s="1"/>
  <c r="M11" i="2"/>
  <c r="N11" i="2" s="1"/>
  <c r="M10" i="2"/>
  <c r="N10" i="2" s="1"/>
  <c r="M9" i="2"/>
  <c r="N9" i="2" s="1"/>
  <c r="M8" i="2"/>
  <c r="N8" i="2" s="1"/>
  <c r="N24" i="2" l="1"/>
  <c r="F10" i="4" s="1"/>
  <c r="G10" i="4" s="1"/>
  <c r="H10" i="4" s="1"/>
  <c r="N6" i="2"/>
  <c r="F8" i="4" s="1"/>
  <c r="N12" i="5"/>
  <c r="E14" i="4"/>
  <c r="N36" i="2"/>
  <c r="G8" i="4" l="1"/>
  <c r="F14" i="4"/>
  <c r="H8" i="4" l="1"/>
  <c r="H14" i="4" s="1"/>
  <c r="G14" i="4"/>
</calcChain>
</file>

<file path=xl/sharedStrings.xml><?xml version="1.0" encoding="utf-8"?>
<sst xmlns="http://schemas.openxmlformats.org/spreadsheetml/2006/main" count="170" uniqueCount="118">
  <si>
    <t>BIỂU 01. TỔNG HỢP KINH PHÍ TĂNG THÊM THỰC HIỆN NGHỊ ĐỊNH SỐ 335/2026/NĐ-CP TẠI XÃ/PHƯỜNG</t>
  </si>
  <si>
    <t>(Kèm theo Công văn số .../SYT-BTXH-PCTNXH ngày .../9/2026 của Sở Y tế Hà Tĩnh)</t>
  </si>
  <si>
    <t>Đơn vị: ............................................................   |   Thời kỳ tính: từ 01/7/2026 đến 31/12/2026   |   ĐVT kinh phí: đồng</t>
  </si>
  <si>
    <t>TT</t>
  </si>
  <si>
    <t>Nhóm đối tượng/chế độ</t>
  </si>
  <si>
    <t>Hệ số</t>
  </si>
  <si>
    <t>Ghi chú</t>
  </si>
  <si>
    <t>I</t>
  </si>
  <si>
    <t>TRỢ CẤP XÃ HỘI HẰNG THÁNG TẠI CỘNG ĐỒNG</t>
  </si>
  <si>
    <t>1a</t>
  </si>
  <si>
    <t>Trẻ em dưới 04 tuổi không có nguồn nuôi dưỡng</t>
  </si>
  <si>
    <t>2,5</t>
  </si>
  <si>
    <t>1b</t>
  </si>
  <si>
    <t>Trẻ em từ đủ 04 tuổi trở lên không có nguồn nuôi dưỡng</t>
  </si>
  <si>
    <t>1,5</t>
  </si>
  <si>
    <t>2</t>
  </si>
  <si>
    <t>Người từ đủ 16 tuổi thuộc diện không có nguồn nuôi dưỡng đang tiếp tục học theo quy định</t>
  </si>
  <si>
    <t>3a</t>
  </si>
  <si>
    <t>Trẻ em nhiễm HIV/AIDS thuộc hộ nghèo dưới 04 tuổi</t>
  </si>
  <si>
    <t>3b</t>
  </si>
  <si>
    <t>Trẻ em nhiễm HIV/AIDS thuộc hộ nghèo từ đủ 04 tuổi đến dưới 16 tuổi</t>
  </si>
  <si>
    <t>2,0</t>
  </si>
  <si>
    <t>4</t>
  </si>
  <si>
    <t>Người đơn thân thuộc hộ nghèo, cận nghèo nuôi con (tính theo mỗi con)</t>
  </si>
  <si>
    <t>1,0</t>
  </si>
  <si>
    <t>5a</t>
  </si>
  <si>
    <t>Người cao tuổi thuộc điểm a khoản 5 Điều 5, từ đủ 60 đến dưới 75 tuổi</t>
  </si>
  <si>
    <t>5b</t>
  </si>
  <si>
    <t>Người cao tuổi thuộc điểm a khoản 5 Điều 5, từ đủ 75 tuổi trở lên</t>
  </si>
  <si>
    <t>5c</t>
  </si>
  <si>
    <t>Người cao tuổi thuộc điểm b khoản 5 Điều 5, có người nhận chăm sóc, nuôi dưỡng tại cộng đồng</t>
  </si>
  <si>
    <t>3,0</t>
  </si>
  <si>
    <t>6a</t>
  </si>
  <si>
    <t>Người khuyết tật đặc biệt nặng (không thuộc nhóm trẻ em/người cao tuổi)</t>
  </si>
  <si>
    <t>6b</t>
  </si>
  <si>
    <t>Trẻ em khuyết tật đặc biệt nặng hoặc người cao tuổi là người khuyết tật đặc biệt nặng</t>
  </si>
  <si>
    <t>6c</t>
  </si>
  <si>
    <t>Người khuyết tật nặng (không thuộc nhóm trẻ em/người cao tuổi)</t>
  </si>
  <si>
    <t>6d</t>
  </si>
  <si>
    <t>Trẻ em khuyết tật nặng hoặc người cao tuổi là người khuyết tật nặng</t>
  </si>
  <si>
    <t>7</t>
  </si>
  <si>
    <t>Trẻ em dưới 03 tuổi thuộc hộ nghèo/cận nghèo tại địa bàn đặc biệt khó khăn theo quy định</t>
  </si>
  <si>
    <t>8</t>
  </si>
  <si>
    <t>Người nhiễm HIV/AIDS thuộc hộ nghèo không có tiền lương, tiền công, lương hưu, trợ cấp BHXH hằng tháng</t>
  </si>
  <si>
    <t>II</t>
  </si>
  <si>
    <t>TRỢ CẤP HƯU TRÍ XÃ HỘI</t>
  </si>
  <si>
    <t>1</t>
  </si>
  <si>
    <t>Người hưởng trợ cấp hưu trí xã hội</t>
  </si>
  <si>
    <t>III</t>
  </si>
  <si>
    <t>HỖ TRỢ KINH PHÍ NHẬN CHĂM SÓC, NUÔI DƯỠNG HẰNG THÁNG</t>
  </si>
  <si>
    <t>Nhận chăm sóc, nuôi dưỡng trẻ em dưới 04 tuổi thuộc khoản 1 Điều 5</t>
  </si>
  <si>
    <t>Nhận chăm sóc, nuôi dưỡng trẻ em từ đủ 04 đến dưới 16 tuổi; người cao tuổi thuộc điểm b khoản 5 Điều 5</t>
  </si>
  <si>
    <t>3</t>
  </si>
  <si>
    <t>NKT đặc biệt nặng/nặng đang mang thai hoặc nuôi 01 con dưới 36 tháng tuổi</t>
  </si>
  <si>
    <t>NKT đặc biệt nặng/nặng đang mang thai và nuôi 01 con dưới 36 tháng hoặc nuôi từ 02 con dưới 36 tháng</t>
  </si>
  <si>
    <t>5</t>
  </si>
  <si>
    <t>Hộ gia đình trực tiếp chăm sóc, nuôi dưỡng mỗi người khuyết tật đặc biệt nặng</t>
  </si>
  <si>
    <t>6</t>
  </si>
  <si>
    <t>Hộ gia đình/cá nhân nhận chăm sóc, nuôi dưỡng mỗi người khuyết tật đặc biệt nặng</t>
  </si>
  <si>
    <t>Hộ gia đình/cá nhân nhận chăm sóc, nuôi dưỡng mỗi trẻ em khuyết tật đặc biệt nặng</t>
  </si>
  <si>
    <t>IV</t>
  </si>
  <si>
    <t>HỖ TRỢ CHI PHÍ MAI TÁNG</t>
  </si>
  <si>
    <t>Mai táng phí đối tượng trợ giúp xã hội (20 lần mức chuẩn)</t>
  </si>
  <si>
    <t>Mai táng phí đối tượng hưởng trợ cấp hưu trí xã hội (20 lần mức trợ cấp hưu trí xã hội)</t>
  </si>
  <si>
    <t>TỔNG KINH PHÍ TĂNG THÊM</t>
  </si>
  <si>
    <t>BIỂU 03. TỔNG HỢP NHU CẦU KINH PHÍ THỰC HIỆN NGHỊ ĐỊNH SỐ 335/2026/NĐ-CP NĂM 2026</t>
  </si>
  <si>
    <t>Đơn vị báo cáo: ............................................................   |   ĐVT: đồng</t>
  </si>
  <si>
    <t>Nội dung/đơn vị</t>
  </si>
  <si>
    <t>Dự toán đã được giao</t>
  </si>
  <si>
    <t>Kinh phí đã thực hiện đến thời điểm báo cáo</t>
  </si>
  <si>
    <t>Kinh phí còn có thể sử dụng</t>
  </si>
  <si>
    <t>Trợ cấp xã hội hằng tháng tại cộng đồng</t>
  </si>
  <si>
    <t>Trợ cấp hưu trí xã hội</t>
  </si>
  <si>
    <t>Hỗ trợ kinh phí nhận chăm sóc, nuôi dưỡng</t>
  </si>
  <si>
    <t>Hỗ trợ chi phí mai táng</t>
  </si>
  <si>
    <t>Cơ sở trợ giúp xã hội (nếu đơn vị báo cáo có)</t>
  </si>
  <si>
    <t>Chi phí dịch vụ chi trả và nội dung liên quan (nếu phát sinh theo hợp đồng/quy định)</t>
  </si>
  <si>
    <t>TỔNG CỘNG</t>
  </si>
  <si>
    <t>HƯỚNG DẪN LẬP BIỂU NHU CẦU KINH PHÍ THỰC HIỆN NGHỊ ĐỊNH SỐ 335/2026/NĐ-CP</t>
  </si>
  <si>
    <t>Nội dung</t>
  </si>
  <si>
    <t>Hướng dẫn</t>
  </si>
  <si>
    <t>Mức chuẩn trợ giúp xã hội theo Nghị định số 335/2026/NĐ-CP là 540.000 đồng/tháng; mức chuẩn trước điều chỉnh là 500.000 đồng/tháng.</t>
  </si>
  <si>
    <t>Đối tượng đang hưởng chính sách theo Nghị định số 20/2021/NĐ-CP và Nghị định số 176/2025/NĐ-CP được chuyển sang mức tương ứng theo Nghị định số 335/2026/NĐ-CP từ ngày 01/7/2026 theo quy định chuyển tiếp. Đối tượng phát sinh mới xác định thời điểm hưởng theo quyết định của cơ quan có thẩm quyền và quy định của Nghị định.</t>
  </si>
  <si>
    <t>Kinh phí tăng thêm được xác định trên cơ sở chênh lệch giữa mức hưởng theo Nghị định số 335/2026/NĐ-CP và mức hưởng trước khi điều chỉnh, nhân với số lượt-tháng hoặc số trường hợp thực tế thuộc phạm vi điều khoản chuyển tiếp.</t>
  </si>
  <si>
    <t>Tại Biểu 03, “Nhu cầu kinh phí còn lại đến 31/12/2026” phải bao gồm cả phần kinh phí tăng thêm do thực hiện Nghị định số 335/2026/NĐ-CP. Không cộng lại cột “Kinh phí tăng thêm” khi xác định số đề nghị bổ sung.</t>
  </si>
  <si>
    <t>Đơn vị báo cáo chịu trách nhiệm trước pháp luật và cơ quan có thẩm quyền về tính đầy đủ, chính xác của số lượng đối tượng, chế độ, mức hưởng, thời gian hưởng và nhu cầu kinh phí báo cáo.</t>
  </si>
  <si>
    <t>Mức hưởng trước khi điều chỉnh
(đồng/người/tháng hoặc đồng/trường hợp)</t>
  </si>
  <si>
    <t>Mức hưởng theo NĐ 335/2026/NĐ-CP
(đồng/người/tháng hoặc đồng/trường hợp)</t>
  </si>
  <si>
    <t>Chênh lệch
(đồng/người/tháng hoặc đồng/trường hợp)</t>
  </si>
  <si>
    <t>Tháng 7</t>
  </si>
  <si>
    <t>Tháng 8</t>
  </si>
  <si>
    <t>Tháng 9</t>
  </si>
  <si>
    <t>Tháng 10</t>
  </si>
  <si>
    <t>Tháng 11</t>
  </si>
  <si>
    <t>Tháng 12</t>
  </si>
  <si>
    <t>Tổng số lượt-tháng/
số trường hợp</t>
  </si>
  <si>
    <t>Kinh phí tăng thêm
(đồng)</t>
  </si>
  <si>
    <t>Nhu cầu kinh phí còn lại đến 31/12/2026
(đã bao gồm kinh phí tăng thêm tại cột F)</t>
  </si>
  <si>
    <t>Đề nghị bổ sung</t>
  </si>
  <si>
    <t>Nguồn khác có thể sử dụng (nếu có)</t>
  </si>
  <si>
    <t>BIỂU 02. TỔNG HỢP KINH PHÍ TĂNG THÊM THỰC HIỆN NGHỊ ĐỊNH SỐ 335/2026/NĐ-CP TẠI CƠ SỞ TRỢ GIÚP XÃ HỘI</t>
  </si>
  <si>
    <t>Mức hưởng trước khi điều chỉnh
(đồng/người/tháng)</t>
  </si>
  <si>
    <t>Mức hưởng theo NĐ 335/2026/NĐ-CP
(đồng/người/tháng)</t>
  </si>
  <si>
    <t>Chênh lệch
(đồng/người/tháng)</t>
  </si>
  <si>
    <t>Tổng lượt-tháng</t>
  </si>
  <si>
    <t>TRỢ CẤP NUÔI DƯỠNG HẰNG THÁNG</t>
  </si>
  <si>
    <t>Trẻ em dưới 04 tuổi được chăm sóc, nuôi dưỡng tại cơ sở trợ giúp xã hội</t>
  </si>
  <si>
    <t>Đối tượng từ đủ 04 tuổi trở lên được chăm sóc, nuôi dưỡng tại cơ sở trợ giúp xã hội</t>
  </si>
  <si>
    <t>CÁC KHOẢN CHI KHÁC TÍNH THEO MỨC CHUẨN (NẾU PHÁT SINH CHÊNH LỆCH TĂNG THÊM)</t>
  </si>
  <si>
    <t>Kinh phí mua sắm tư trang, vật dụng phục vụ sinh hoạt thường ngày; thuốc chữa bệnh thông thường và các khoản khác tính theo mức chuẩn theo quy định</t>
  </si>
  <si>
    <t>Các khoản hỗ trợ khác tại cơ sở trợ giúp xã hội có mức hưởng được xác định theo mức chuẩn trợ giúp xã hội và thuộc phạm vi điều khoản chuyển tiếp (nếu có)</t>
  </si>
  <si>
    <t>Ghi chú: Cột 6 phản ánh toàn bộ nhu cầu kinh phí còn phải chi từ thời điểm báo cáo đến 31/12/2026 và đã bao gồm phần tăng thêm do thực hiện Nghị định số 335/2026/NĐ-CP tại cột 7. Cột 8 được xác định sau khi trừ kinh phí còn có thể sử dụng và nguồn khác, tránh tính trùng phần kinh phí tăng thêm.</t>
  </si>
  <si>
    <t>Trong đó: Kinh phí tăng thêm theo NĐ số 335</t>
  </si>
  <si>
    <r>
      <rPr>
        <sz val="11"/>
        <rFont val="Times New Roman"/>
        <family val="1"/>
      </rPr>
      <t>Đối với chế độ hằng tháng: nhập số đối tượng thực tế hưởng của từng tháng từ tháng 7 đến tháng 12/2026; không lấy một số đối tượng cố định nhân 6 tháng nếu trong kỳ có tăng, giảm. Đối với hỗ trợ chi phí mai táng: nhập số trường hợp phát sinh thực tế từng tháng.</t>
    </r>
  </si>
  <si>
    <r>
      <t xml:space="preserve">Ô màu vàng là ô đơn vị nhập số liệu; ô có công thức không sửa. </t>
    </r>
    <r>
      <rPr>
        <sz val="11"/>
        <rFont val="Times New Roman"/>
        <family val="1"/>
      </rPr>
      <t>Số liệu phải bảo đảm đúng đối tượng, mức hưởng và thời gian hưởng, không trùng lặp.</t>
    </r>
  </si>
  <si>
    <r>
      <t xml:space="preserve">Biểu 01 dùng cho UBND xã, phường; Biểu 02 dùng cho cơ sở trợ giúp xã hội; Biểu 03 dùng để tổng hợp nhu cầu </t>
    </r>
    <r>
      <rPr>
        <sz val="11"/>
        <rFont val="Times New Roman"/>
        <family val="1"/>
      </rPr>
      <t>kinh phí thực hiện Nghị định số 335/2026/NĐ-CP năm 2026.</t>
    </r>
  </si>
  <si>
    <t>ỦY BAN NHÂN DÂN XÃ HƯƠNG SƠN</t>
  </si>
  <si>
    <t>Đơn vị: XÃ HƯƠNG SƠN   |   Thời kỳ tính: từ 01/7/2026 đến 31/12/2026   |   ĐVT kinh phí: đồng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</si>
</sst>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numFmts>
  <fonts count="27">
    <font>
      <sz val="11"/>
      <name val="Carlito"/>
    </font>
    <font>
      <sz val="11"/>
      <name val="Times New Roman"/>
      <family val="1"/>
    </font>
    <font>
      <b/>
      <sz val="12"/>
      <name val="Times New Roman"/>
      <family val="1"/>
    </font>
    <font>
      <sz val="12"/>
      <name val="Times New Roman"/>
      <family val="1"/>
    </font>
    <font>
      <b/>
      <sz val="10"/>
      <name val="Times New Roman"/>
      <family val="1"/>
    </font>
    <font>
      <sz val="10"/>
      <name val="Times New Roman"/>
      <family val="1"/>
    </font>
    <font>
      <b/>
      <i/>
      <sz val="10"/>
      <name val="Times New Roman"/>
      <family val="1"/>
    </font>
    <font>
      <i/>
      <sz val="10"/>
      <name val="Times New Roman"/>
      <family val="1"/>
    </font>
    <font>
      <b/>
      <sz val="14"/>
      <name val="Times New Roman"/>
      <family val="1"/>
    </font>
    <font>
      <b/>
      <sz val="11"/>
      <color rgb="FFFFFFFF"/>
      <name val="Times New Roman"/>
      <family val="1"/>
    </font>
    <font>
      <sz val="11"/>
      <name val="Times New Roman"/>
      <family val="1"/>
    </font>
    <font>
      <sz val="11"/>
      <color rgb="FF00B050"/>
      <name val="Times New Roman"/>
      <family val="1"/>
    </font>
    <font>
      <b/>
      <sz val="11"/>
      <name val="Times New Roman"/>
      <family val="1"/>
    </font>
    <font>
      <b/>
      <sz val="13"/>
      <name val="Times New Roman"/>
      <family val="1"/>
    </font>
    <font>
      <i/>
      <sz val="11"/>
      <name val="Times New Roman"/>
      <family val="1"/>
    </font>
    <font>
      <sz val="10"/>
      <name val="Times New Roman"/>
      <family val="1"/>
    </font>
    <font>
      <sz val="12"/>
      <name val="Times New Roman"/>
      <family val="1"/>
    </font>
    <font>
      <b/>
      <i/>
      <sz val="10"/>
      <name val="Times New Roman"/>
      <family val="1"/>
    </font>
    <font>
      <i/>
      <sz val="10"/>
      <name val="Times New Roman"/>
      <family val="1"/>
    </font>
    <font>
      <b/>
      <sz val="11"/>
      <color rgb="FFFFFFFF"/>
      <name val="Times New Roman"/>
      <family val="1"/>
    </font>
    <font>
      <i/>
      <sz val="11"/>
      <color rgb="FF00B050"/>
      <name val="Times New Roman"/>
      <family val="1"/>
    </font>
    <font>
      <b/>
      <sz val="12"/>
      <name val="Times New Roman"/>
      <family val="1"/>
    </font>
    <font>
      <b/>
      <sz val="11"/>
      <name val="Times New Roman"/>
      <family val="1"/>
      <charset val="163"/>
    </font>
    <font>
      <sz val="11"/>
      <name val="Times New Roman"/>
      <family val="1"/>
      <charset val="163"/>
    </font>
    <font>
      <sz val="11"/>
      <name val="Carlito"/>
      <charset val="163"/>
    </font>
    <font>
      <sz val="9"/>
      <color theme="1"/>
      <name val="Arial"/>
      <family val="2"/>
    </font>
    <font>
      <sz val="12"/>
      <color theme="1"/>
      <name val="Arial"/>
      <family val="2"/>
    </font>
  </fonts>
  <fills count="12">
    <fill>
      <patternFill patternType="none"/>
    </fill>
    <fill>
      <patternFill patternType="gray125"/>
    </fill>
    <fill>
      <patternFill patternType="solid">
        <fgColor rgb="FFD9EAF7"/>
      </patternFill>
    </fill>
    <fill>
      <patternFill patternType="solid">
        <fgColor rgb="FFE2F0D9"/>
      </patternFill>
    </fill>
    <fill>
      <patternFill patternType="solid">
        <fgColor rgb="FFD9EAD3"/>
      </patternFill>
    </fill>
    <fill>
      <patternFill patternType="solid">
        <fgColor rgb="FF1F4E78"/>
      </patternFill>
    </fill>
    <fill>
      <patternFill patternType="solid">
        <fgColor rgb="FFFFF2CC"/>
      </patternFill>
    </fill>
    <fill>
      <patternFill patternType="solid">
        <fgColor rgb="FFD9EAF7"/>
      </patternFill>
    </fill>
    <fill>
      <patternFill patternType="solid">
        <fgColor rgb="FFE2F0D9"/>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s>
  <borders count="11">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bottom/>
      <diagonal/>
    </border>
    <border>
      <left style="thin">
        <color indexed="64"/>
      </left>
      <right style="thin">
        <color indexed="64"/>
      </right>
      <top style="thin">
        <color indexed="64"/>
      </top>
      <bottom style="thin">
        <color indexed="64"/>
      </bottom>
      <diagonal/>
    </border>
    <border>
      <left style="thin">
        <color rgb="FF808080"/>
      </left>
      <right/>
      <top style="thin">
        <color rgb="FF808080"/>
      </top>
      <bottom style="thin">
        <color indexed="64"/>
      </bottom>
      <diagonal/>
    </border>
    <border>
      <left/>
      <right style="thin">
        <color rgb="FF808080"/>
      </right>
      <top style="thin">
        <color rgb="FF808080"/>
      </top>
      <bottom style="thin">
        <color indexed="64"/>
      </bottom>
      <diagonal/>
    </border>
    <border>
      <left style="thin">
        <color rgb="FF808080"/>
      </left>
      <right style="thin">
        <color indexed="64"/>
      </right>
      <top style="thin">
        <color indexed="64"/>
      </top>
      <bottom style="thin">
        <color indexed="64"/>
      </bottom>
      <diagonal/>
    </border>
    <border>
      <left style="thin">
        <color indexed="64"/>
      </left>
      <right style="thin">
        <color rgb="FF808080"/>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98">
    <xf numFmtId="0" fontId="0" fillId="0" borderId="0" xfId="0"/>
    <xf numFmtId="0" fontId="2"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0" borderId="0" xfId="0" applyFont="1" applyAlignment="1">
      <alignment horizontal="center" vertical="center"/>
    </xf>
    <xf numFmtId="0" fontId="4" fillId="3" borderId="2" xfId="0" applyFont="1" applyFill="1" applyBorder="1" applyAlignment="1">
      <alignment horizontal="center" vertical="center" wrapText="1"/>
    </xf>
    <xf numFmtId="3" fontId="4" fillId="3" borderId="2" xfId="0" applyNumberFormat="1" applyFont="1" applyFill="1" applyBorder="1" applyAlignment="1">
      <alignment horizontal="center" vertical="center" wrapText="1"/>
    </xf>
    <xf numFmtId="1" fontId="4" fillId="3" borderId="2" xfId="0" applyNumberFormat="1" applyFont="1" applyFill="1" applyBorder="1" applyAlignment="1">
      <alignment horizontal="center" vertical="center" wrapText="1"/>
    </xf>
    <xf numFmtId="0" fontId="5" fillId="0" borderId="2" xfId="0" applyFont="1" applyBorder="1" applyAlignment="1">
      <alignment horizontal="center" vertical="center"/>
    </xf>
    <xf numFmtId="3" fontId="5" fillId="0" borderId="2" xfId="0" applyNumberFormat="1" applyFont="1" applyBorder="1" applyAlignment="1">
      <alignment horizontal="center" vertical="center"/>
    </xf>
    <xf numFmtId="1" fontId="5" fillId="0" borderId="2" xfId="0" applyNumberFormat="1" applyFont="1" applyBorder="1" applyAlignment="1">
      <alignment horizontal="center" vertical="center"/>
    </xf>
    <xf numFmtId="0" fontId="4" fillId="4" borderId="2" xfId="0" applyFont="1" applyFill="1" applyBorder="1" applyAlignment="1">
      <alignment horizontal="center" vertical="center"/>
    </xf>
    <xf numFmtId="0" fontId="4" fillId="2" borderId="2" xfId="0" applyFont="1" applyFill="1" applyBorder="1" applyAlignment="1">
      <alignment horizontal="left" vertical="center" wrapText="1"/>
    </xf>
    <xf numFmtId="0" fontId="4" fillId="3" borderId="2" xfId="0"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0" xfId="0" applyFont="1" applyAlignment="1">
      <alignment horizontal="left" vertical="center"/>
    </xf>
    <xf numFmtId="0" fontId="3" fillId="0" borderId="2" xfId="0" applyFont="1" applyBorder="1" applyAlignment="1">
      <alignment vertical="center"/>
    </xf>
    <xf numFmtId="0" fontId="3" fillId="0" borderId="2" xfId="0" applyFont="1" applyBorder="1" applyAlignment="1">
      <alignment vertical="center" wrapText="1"/>
    </xf>
    <xf numFmtId="0" fontId="3" fillId="0" borderId="2" xfId="0" applyFont="1" applyBorder="1" applyAlignment="1">
      <alignment horizontal="center" vertical="center"/>
    </xf>
    <xf numFmtId="0" fontId="2" fillId="4" borderId="2" xfId="0" applyFont="1" applyFill="1" applyBorder="1" applyAlignment="1">
      <alignment vertical="center"/>
    </xf>
    <xf numFmtId="0" fontId="1" fillId="0" borderId="2" xfId="0" applyFont="1" applyBorder="1" applyAlignment="1">
      <alignment vertical="center"/>
    </xf>
    <xf numFmtId="0" fontId="0" fillId="0" borderId="0" xfId="0" applyAlignment="1">
      <alignment horizontal="center" vertical="center"/>
    </xf>
    <xf numFmtId="0" fontId="0" fillId="0" borderId="0" xfId="0" applyAlignment="1">
      <alignment vertical="center"/>
    </xf>
    <xf numFmtId="0" fontId="8" fillId="0" borderId="2" xfId="0" applyFont="1" applyBorder="1" applyAlignment="1">
      <alignment horizontal="center" vertical="center" wrapText="1"/>
    </xf>
    <xf numFmtId="0" fontId="9" fillId="5" borderId="7" xfId="0" applyFont="1" applyFill="1" applyBorder="1" applyAlignment="1">
      <alignment horizontal="center" vertical="center" wrapText="1"/>
    </xf>
    <xf numFmtId="0" fontId="1" fillId="0" borderId="7" xfId="0" applyFont="1" applyBorder="1" applyAlignment="1">
      <alignment horizontal="center" vertical="top" wrapText="1"/>
    </xf>
    <xf numFmtId="1" fontId="5" fillId="6" borderId="2" xfId="0" applyNumberFormat="1" applyFont="1" applyFill="1" applyBorder="1" applyAlignment="1">
      <alignment horizontal="center" vertical="center"/>
    </xf>
    <xf numFmtId="1" fontId="4" fillId="6" borderId="2" xfId="0" applyNumberFormat="1" applyFont="1" applyFill="1" applyBorder="1" applyAlignment="1">
      <alignment horizontal="center" vertical="center" wrapText="1"/>
    </xf>
    <xf numFmtId="3" fontId="4" fillId="4" borderId="2" xfId="0" applyNumberFormat="1" applyFont="1" applyFill="1" applyBorder="1" applyAlignment="1">
      <alignment horizontal="center" vertical="center"/>
    </xf>
    <xf numFmtId="0" fontId="0" fillId="6" borderId="0" xfId="0" applyFill="1"/>
    <xf numFmtId="3" fontId="3" fillId="6" borderId="2" xfId="0" applyNumberFormat="1" applyFont="1" applyFill="1" applyBorder="1" applyAlignment="1">
      <alignment vertical="center"/>
    </xf>
    <xf numFmtId="3" fontId="3" fillId="8" borderId="2" xfId="0" applyNumberFormat="1" applyFont="1" applyFill="1" applyBorder="1" applyAlignment="1">
      <alignment vertical="center"/>
    </xf>
    <xf numFmtId="3" fontId="2" fillId="4" borderId="2" xfId="0" applyNumberFormat="1" applyFont="1" applyFill="1" applyBorder="1" applyAlignment="1">
      <alignment vertical="center"/>
    </xf>
    <xf numFmtId="0" fontId="11" fillId="0" borderId="4" xfId="0" applyFont="1" applyBorder="1" applyAlignment="1">
      <alignment horizontal="center" vertical="top"/>
    </xf>
    <xf numFmtId="0" fontId="12" fillId="7" borderId="4" xfId="0" applyFont="1" applyFill="1" applyBorder="1" applyAlignment="1">
      <alignment vertical="center"/>
    </xf>
    <xf numFmtId="0" fontId="12" fillId="7" borderId="4" xfId="0" applyFont="1" applyFill="1" applyBorder="1" applyAlignment="1">
      <alignment vertical="center" wrapText="1"/>
    </xf>
    <xf numFmtId="0" fontId="10" fillId="0" borderId="4" xfId="0" applyFont="1" applyBorder="1" applyAlignment="1">
      <alignment vertical="center"/>
    </xf>
    <xf numFmtId="0" fontId="10" fillId="0" borderId="4" xfId="0" applyFont="1" applyBorder="1" applyAlignment="1">
      <alignment vertical="center" wrapText="1"/>
    </xf>
    <xf numFmtId="3" fontId="10" fillId="0" borderId="4" xfId="0" applyNumberFormat="1" applyFont="1" applyBorder="1" applyAlignment="1">
      <alignment vertical="center"/>
    </xf>
    <xf numFmtId="0" fontId="10" fillId="6" borderId="4" xfId="0" applyFont="1" applyFill="1" applyBorder="1" applyAlignment="1">
      <alignment vertical="center"/>
    </xf>
    <xf numFmtId="3" fontId="12" fillId="7" borderId="4" xfId="0" applyNumberFormat="1" applyFont="1" applyFill="1" applyBorder="1" applyAlignment="1">
      <alignment vertical="center"/>
    </xf>
    <xf numFmtId="3" fontId="10" fillId="6" borderId="4" xfId="0" applyNumberFormat="1" applyFont="1" applyFill="1" applyBorder="1" applyAlignment="1">
      <alignment vertical="center"/>
    </xf>
    <xf numFmtId="0" fontId="11" fillId="0" borderId="7" xfId="0" applyFont="1" applyBorder="1" applyAlignment="1">
      <alignment horizontal="center" vertical="top" wrapText="1"/>
    </xf>
    <xf numFmtId="0" fontId="11" fillId="0" borderId="2" xfId="0" applyFont="1" applyBorder="1" applyAlignment="1">
      <alignment vertical="center"/>
    </xf>
    <xf numFmtId="0" fontId="15" fillId="0" borderId="2" xfId="0" applyFont="1" applyBorder="1" applyAlignment="1">
      <alignment horizontal="left" vertical="center" wrapText="1"/>
    </xf>
    <xf numFmtId="3" fontId="15" fillId="0" borderId="2" xfId="0" applyNumberFormat="1" applyFont="1" applyBorder="1" applyAlignment="1">
      <alignment horizontal="center" vertical="center"/>
    </xf>
    <xf numFmtId="0" fontId="16" fillId="0" borderId="9" xfId="0" applyFont="1" applyBorder="1" applyAlignment="1">
      <alignment vertical="center"/>
    </xf>
    <xf numFmtId="0" fontId="17" fillId="2" borderId="4"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8" fillId="0" borderId="4" xfId="0" applyFont="1" applyBorder="1" applyAlignment="1">
      <alignment vertical="center"/>
    </xf>
    <xf numFmtId="0" fontId="19" fillId="5" borderId="4" xfId="0" applyFont="1" applyFill="1" applyBorder="1" applyAlignment="1">
      <alignment horizontal="center" vertical="center" wrapText="1"/>
    </xf>
    <xf numFmtId="0" fontId="10" fillId="0" borderId="0" xfId="0" applyFont="1"/>
    <xf numFmtId="0" fontId="21" fillId="2" borderId="2" xfId="0" applyFont="1" applyFill="1" applyBorder="1" applyAlignment="1">
      <alignment horizontal="center" vertical="center" wrapText="1"/>
    </xf>
    <xf numFmtId="1" fontId="4" fillId="9" borderId="2" xfId="0" applyNumberFormat="1" applyFont="1" applyFill="1" applyBorder="1" applyAlignment="1">
      <alignment horizontal="center" vertical="center" wrapText="1"/>
    </xf>
    <xf numFmtId="3" fontId="4" fillId="9" borderId="2" xfId="0" applyNumberFormat="1" applyFont="1" applyFill="1" applyBorder="1" applyAlignment="1">
      <alignment horizontal="center" vertical="center" wrapText="1"/>
    </xf>
    <xf numFmtId="1" fontId="5" fillId="9" borderId="2" xfId="0" applyNumberFormat="1" applyFont="1" applyFill="1" applyBorder="1" applyAlignment="1">
      <alignment horizontal="center" vertical="center"/>
    </xf>
    <xf numFmtId="3" fontId="5" fillId="9" borderId="2" xfId="0" applyNumberFormat="1" applyFont="1" applyFill="1" applyBorder="1" applyAlignment="1">
      <alignment horizontal="center" vertical="center"/>
    </xf>
    <xf numFmtId="0" fontId="22" fillId="5" borderId="8" xfId="0" applyFont="1" applyFill="1" applyBorder="1" applyAlignment="1">
      <alignment horizontal="center" vertical="center" wrapText="1"/>
    </xf>
    <xf numFmtId="0" fontId="23" fillId="0" borderId="8" xfId="0" applyFont="1" applyBorder="1" applyAlignment="1">
      <alignment vertical="center" wrapText="1"/>
    </xf>
    <xf numFmtId="0" fontId="23" fillId="0" borderId="4" xfId="0" applyFont="1" applyBorder="1" applyAlignment="1">
      <alignment wrapText="1"/>
    </xf>
    <xf numFmtId="0" fontId="24" fillId="0" borderId="0" xfId="0" applyFont="1" applyAlignment="1">
      <alignment vertical="center"/>
    </xf>
    <xf numFmtId="0" fontId="12" fillId="7" borderId="4" xfId="0" applyFont="1" applyFill="1" applyBorder="1" applyAlignment="1">
      <alignment horizontal="center" vertical="center"/>
    </xf>
    <xf numFmtId="0" fontId="10" fillId="0" borderId="4" xfId="0" applyFont="1" applyBorder="1" applyAlignment="1">
      <alignment horizontal="center" vertical="center"/>
    </xf>
    <xf numFmtId="3" fontId="10" fillId="0" borderId="4" xfId="0" applyNumberFormat="1" applyFont="1" applyBorder="1" applyAlignment="1">
      <alignment horizontal="center" vertical="center"/>
    </xf>
    <xf numFmtId="0" fontId="0" fillId="0" borderId="0" xfId="0" applyAlignment="1">
      <alignment horizontal="center"/>
    </xf>
    <xf numFmtId="0" fontId="2" fillId="4" borderId="2" xfId="0" applyFont="1" applyFill="1" applyBorder="1" applyAlignment="1">
      <alignment vertical="center" wrapText="1"/>
    </xf>
    <xf numFmtId="165" fontId="25" fillId="11" borderId="4" xfId="0" applyNumberFormat="1" applyFont="1" applyFill="1" applyBorder="1" applyAlignment="1">
      <alignment horizontal="right" vertical="center" wrapText="1"/>
    </xf>
    <xf numFmtId="0" fontId="2" fillId="10" borderId="2" xfId="0" applyFont="1" applyFill="1" applyBorder="1" applyAlignment="1">
      <alignment horizontal="center" vertical="center" wrapText="1"/>
    </xf>
    <xf numFmtId="0" fontId="17" fillId="10" borderId="4" xfId="0" applyFont="1" applyFill="1" applyBorder="1" applyAlignment="1">
      <alignment horizontal="center" vertical="center" wrapText="1"/>
    </xf>
    <xf numFmtId="3" fontId="3" fillId="10" borderId="2" xfId="0" applyNumberFormat="1" applyFont="1" applyFill="1" applyBorder="1" applyAlignment="1">
      <alignment vertical="center"/>
    </xf>
    <xf numFmtId="165" fontId="26" fillId="10" borderId="4" xfId="0" applyNumberFormat="1" applyFont="1" applyFill="1" applyBorder="1" applyAlignment="1">
      <alignment horizontal="right" vertical="center" wrapText="1"/>
    </xf>
    <xf numFmtId="165" fontId="0" fillId="6" borderId="0" xfId="0" applyNumberFormat="1" applyFill="1"/>
    <xf numFmtId="165" fontId="26" fillId="11" borderId="4" xfId="0" applyNumberFormat="1" applyFont="1" applyFill="1" applyBorder="1" applyAlignment="1">
      <alignment horizontal="right" vertical="center" wrapText="1"/>
    </xf>
    <xf numFmtId="3" fontId="3" fillId="11" borderId="2" xfId="0" applyNumberFormat="1" applyFont="1" applyFill="1" applyBorder="1" applyAlignment="1">
      <alignment vertical="center"/>
    </xf>
    <xf numFmtId="165" fontId="3" fillId="0" borderId="2" xfId="0" applyNumberFormat="1" applyFont="1" applyBorder="1" applyAlignment="1">
      <alignment vertical="center"/>
    </xf>
    <xf numFmtId="0" fontId="16" fillId="0" borderId="10" xfId="0" applyFont="1" applyBorder="1" applyAlignment="1">
      <alignment horizontal="center" vertical="center"/>
    </xf>
    <xf numFmtId="0" fontId="16" fillId="0" borderId="10" xfId="0" applyFont="1" applyBorder="1" applyAlignment="1">
      <alignment vertical="center"/>
    </xf>
    <xf numFmtId="0" fontId="3" fillId="0" borderId="10" xfId="0" applyFont="1" applyBorder="1" applyAlignment="1">
      <alignment vertical="center"/>
    </xf>
    <xf numFmtId="0" fontId="0" fillId="0" borderId="3" xfId="0" applyBorder="1"/>
    <xf numFmtId="0" fontId="3" fillId="0" borderId="3" xfId="0" applyFont="1" applyBorder="1" applyAlignment="1">
      <alignment horizontal="center" vertical="center"/>
    </xf>
    <xf numFmtId="0" fontId="3" fillId="0" borderId="3" xfId="0" applyFont="1" applyBorder="1" applyAlignment="1">
      <alignment vertical="center"/>
    </xf>
    <xf numFmtId="3" fontId="3" fillId="0" borderId="2" xfId="0" applyNumberFormat="1" applyFont="1" applyBorder="1" applyAlignment="1">
      <alignment vertical="center"/>
    </xf>
    <xf numFmtId="0" fontId="2" fillId="0" borderId="3" xfId="0" applyFont="1" applyBorder="1" applyAlignment="1">
      <alignment horizontal="center" vertical="center" wrapText="1"/>
    </xf>
    <xf numFmtId="0" fontId="20" fillId="0" borderId="0" xfId="0" applyFont="1" applyAlignment="1">
      <alignment vertical="top" wrapText="1"/>
    </xf>
    <xf numFmtId="0" fontId="8" fillId="0" borderId="0" xfId="0" applyFont="1" applyAlignment="1">
      <alignment horizontal="center" vertical="center"/>
    </xf>
    <xf numFmtId="0" fontId="4" fillId="0" borderId="0" xfId="0" applyFont="1" applyAlignment="1">
      <alignment horizontal="center" vertical="center" wrapText="1"/>
    </xf>
    <xf numFmtId="164" fontId="4" fillId="0" borderId="0" xfId="0" applyNumberFormat="1" applyFont="1" applyAlignment="1">
      <alignment horizontal="center" vertical="center" wrapText="1"/>
    </xf>
    <xf numFmtId="0" fontId="6" fillId="0" borderId="1" xfId="0" applyFont="1" applyBorder="1" applyAlignment="1">
      <alignment horizontal="center" vertical="center" wrapText="1"/>
    </xf>
    <xf numFmtId="0" fontId="4" fillId="4" borderId="2" xfId="0" applyFont="1" applyFill="1" applyBorder="1" applyAlignment="1">
      <alignment horizontal="center" vertical="center"/>
    </xf>
    <xf numFmtId="0" fontId="4" fillId="4" borderId="2" xfId="0" applyFont="1" applyFill="1" applyBorder="1" applyAlignment="1">
      <alignment horizontal="center" vertical="center" wrapText="1"/>
    </xf>
    <xf numFmtId="3" fontId="4" fillId="4" borderId="2" xfId="0" applyNumberFormat="1" applyFont="1" applyFill="1" applyBorder="1" applyAlignment="1">
      <alignment horizontal="center" vertical="center"/>
    </xf>
    <xf numFmtId="1" fontId="4" fillId="4" borderId="2" xfId="0" applyNumberFormat="1" applyFont="1" applyFill="1" applyBorder="1" applyAlignment="1">
      <alignment horizontal="center" vertical="center"/>
    </xf>
    <xf numFmtId="0" fontId="7" fillId="0" borderId="1" xfId="0" applyFont="1" applyBorder="1" applyAlignment="1">
      <alignment horizontal="center" vertical="center"/>
    </xf>
    <xf numFmtId="0" fontId="2" fillId="0" borderId="0" xfId="0" applyFont="1" applyAlignment="1">
      <alignment horizontal="center" vertical="center"/>
    </xf>
    <xf numFmtId="0" fontId="13" fillId="0" borderId="0" xfId="0" applyFont="1" applyAlignment="1">
      <alignment horizontal="center" vertical="center" wrapText="1"/>
    </xf>
    <xf numFmtId="0" fontId="14" fillId="0" borderId="0" xfId="0" applyFont="1" applyAlignment="1">
      <alignment horizontal="center" vertical="center" wrapText="1"/>
    </xf>
    <xf numFmtId="0" fontId="12" fillId="7" borderId="4" xfId="0" applyFont="1" applyFill="1" applyBorder="1" applyAlignment="1">
      <alignment vertical="center"/>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6"/>
  <sheetViews>
    <sheetView topLeftCell="A37" workbookViewId="0">
      <selection activeCell="T7" sqref="T7"/>
    </sheetView>
  </sheetViews>
  <sheetFormatPr defaultColWidth="8.69921875" defaultRowHeight="13.2"/>
  <cols>
    <col min="1" max="1" width="6.69921875" style="3" customWidth="1"/>
    <col min="2" max="2" width="30.09765625" style="14" customWidth="1"/>
    <col min="3" max="3" width="7.19921875" style="3" customWidth="1"/>
    <col min="4" max="4" width="8.69921875" style="3" customWidth="1"/>
    <col min="5" max="5" width="9.19921875" style="3" customWidth="1"/>
    <col min="6" max="6" width="7.09765625" style="3" customWidth="1"/>
    <col min="7" max="7" width="6.19921875" style="3" customWidth="1"/>
    <col min="8" max="8" width="4.8984375" style="3" customWidth="1"/>
    <col min="9" max="9" width="6" style="3" customWidth="1"/>
    <col min="10" max="10" width="6.09765625" style="3" customWidth="1"/>
    <col min="11" max="11" width="5.69921875" style="3" customWidth="1"/>
    <col min="12" max="12" width="6.19921875" style="3" customWidth="1"/>
    <col min="13" max="13" width="7.59765625" style="3" customWidth="1"/>
    <col min="14" max="14" width="12.69921875" style="3" customWidth="1"/>
    <col min="15" max="15" width="0.69921875" style="3" customWidth="1"/>
    <col min="16" max="16384" width="8.69921875" style="3"/>
  </cols>
  <sheetData>
    <row r="1" spans="1:15" ht="21" customHeight="1">
      <c r="A1" s="92" t="s">
        <v>116</v>
      </c>
      <c r="B1" s="92"/>
    </row>
    <row r="2" spans="1:15" ht="14.4" customHeight="1">
      <c r="A2" s="84" t="s">
        <v>0</v>
      </c>
      <c r="B2" s="84"/>
      <c r="C2" s="85"/>
      <c r="D2" s="84"/>
      <c r="E2" s="84"/>
      <c r="F2" s="84"/>
      <c r="G2" s="84"/>
      <c r="H2" s="84"/>
      <c r="I2" s="84"/>
      <c r="J2" s="84"/>
      <c r="K2" s="84"/>
      <c r="L2" s="84"/>
      <c r="M2" s="84"/>
      <c r="N2" s="84"/>
      <c r="O2" s="84"/>
    </row>
    <row r="3" spans="1:15" ht="16.2" customHeight="1">
      <c r="A3" s="91" t="s">
        <v>1</v>
      </c>
      <c r="B3" s="91"/>
      <c r="C3" s="91"/>
      <c r="D3" s="91"/>
      <c r="E3" s="91"/>
      <c r="F3" s="91"/>
      <c r="G3" s="91"/>
      <c r="H3" s="91"/>
      <c r="I3" s="91"/>
      <c r="J3" s="91"/>
      <c r="K3" s="91"/>
      <c r="L3" s="91"/>
      <c r="M3" s="91"/>
      <c r="N3" s="91"/>
      <c r="O3" s="91"/>
    </row>
    <row r="4" spans="1:15" ht="18.75" customHeight="1">
      <c r="A4" s="86" t="s">
        <v>117</v>
      </c>
      <c r="B4" s="86"/>
      <c r="C4" s="86"/>
      <c r="D4" s="86"/>
      <c r="E4" s="86"/>
      <c r="F4" s="86"/>
      <c r="G4" s="86"/>
      <c r="H4" s="86"/>
      <c r="I4" s="86"/>
      <c r="J4" s="86"/>
      <c r="K4" s="86"/>
      <c r="L4" s="86"/>
      <c r="M4" s="86"/>
      <c r="N4" s="86"/>
      <c r="O4" s="86"/>
    </row>
    <row r="5" spans="1:15" ht="66.599999999999994" customHeight="1">
      <c r="A5" s="2" t="s">
        <v>3</v>
      </c>
      <c r="B5" s="11" t="s">
        <v>4</v>
      </c>
      <c r="C5" s="2" t="s">
        <v>5</v>
      </c>
      <c r="D5" s="2" t="s">
        <v>86</v>
      </c>
      <c r="E5" s="2" t="s">
        <v>87</v>
      </c>
      <c r="F5" s="2" t="s">
        <v>88</v>
      </c>
      <c r="G5" s="2" t="s">
        <v>89</v>
      </c>
      <c r="H5" s="2" t="s">
        <v>90</v>
      </c>
      <c r="I5" s="2" t="s">
        <v>91</v>
      </c>
      <c r="J5" s="2" t="s">
        <v>92</v>
      </c>
      <c r="K5" s="2" t="s">
        <v>93</v>
      </c>
      <c r="L5" s="2" t="s">
        <v>94</v>
      </c>
      <c r="M5" s="2" t="s">
        <v>95</v>
      </c>
      <c r="N5" s="2" t="s">
        <v>96</v>
      </c>
      <c r="O5" s="2" t="s">
        <v>6</v>
      </c>
    </row>
    <row r="6" spans="1:15" ht="38.85" customHeight="1">
      <c r="A6" s="4" t="s">
        <v>7</v>
      </c>
      <c r="B6" s="12" t="s">
        <v>8</v>
      </c>
      <c r="C6" s="5"/>
      <c r="D6" s="5"/>
      <c r="E6" s="5"/>
      <c r="F6" s="5"/>
      <c r="G6" s="6"/>
      <c r="H6" s="6"/>
      <c r="I6" s="6"/>
      <c r="J6" s="6"/>
      <c r="K6" s="6"/>
      <c r="L6" s="6"/>
      <c r="M6" s="52"/>
      <c r="N6" s="53">
        <f>SUM(N7:N21)</f>
        <v>315960000</v>
      </c>
      <c r="O6" s="4"/>
    </row>
    <row r="7" spans="1:15" ht="38.85" customHeight="1">
      <c r="A7" s="7" t="s">
        <v>9</v>
      </c>
      <c r="B7" s="13" t="s">
        <v>10</v>
      </c>
      <c r="C7" s="8" t="s">
        <v>11</v>
      </c>
      <c r="D7" s="8">
        <v>1250000</v>
      </c>
      <c r="E7" s="8">
        <v>1350000</v>
      </c>
      <c r="F7" s="8">
        <v>100000</v>
      </c>
      <c r="G7" s="25"/>
      <c r="H7" s="25"/>
      <c r="I7" s="25"/>
      <c r="J7" s="25"/>
      <c r="K7" s="25"/>
      <c r="L7" s="25"/>
      <c r="M7" s="54">
        <f>SUM(G7:L7)</f>
        <v>0</v>
      </c>
      <c r="N7" s="55">
        <f t="shared" ref="N7:N21" si="0">M7*F7</f>
        <v>0</v>
      </c>
      <c r="O7" s="7"/>
    </row>
    <row r="8" spans="1:15" ht="38.85" customHeight="1">
      <c r="A8" s="7" t="s">
        <v>12</v>
      </c>
      <c r="B8" s="13" t="s">
        <v>13</v>
      </c>
      <c r="C8" s="8" t="s">
        <v>14</v>
      </c>
      <c r="D8" s="8">
        <v>750000</v>
      </c>
      <c r="E8" s="8">
        <v>810000</v>
      </c>
      <c r="F8" s="8">
        <v>60000</v>
      </c>
      <c r="G8" s="25">
        <v>2</v>
      </c>
      <c r="H8" s="25">
        <v>2</v>
      </c>
      <c r="I8" s="25">
        <v>2</v>
      </c>
      <c r="J8" s="25">
        <v>2</v>
      </c>
      <c r="K8" s="25">
        <v>3</v>
      </c>
      <c r="L8" s="25">
        <v>3</v>
      </c>
      <c r="M8" s="54">
        <f t="shared" ref="M8:M21" si="1">SUM(G8:L8)</f>
        <v>14</v>
      </c>
      <c r="N8" s="55">
        <f t="shared" si="0"/>
        <v>840000</v>
      </c>
      <c r="O8" s="7"/>
    </row>
    <row r="9" spans="1:15" ht="38.85" customHeight="1">
      <c r="A9" s="7" t="s">
        <v>15</v>
      </c>
      <c r="B9" s="13" t="s">
        <v>16</v>
      </c>
      <c r="C9" s="8" t="s">
        <v>14</v>
      </c>
      <c r="D9" s="8">
        <v>750000</v>
      </c>
      <c r="E9" s="8">
        <v>810000</v>
      </c>
      <c r="F9" s="8">
        <v>60000</v>
      </c>
      <c r="G9" s="25"/>
      <c r="H9" s="25"/>
      <c r="I9" s="25"/>
      <c r="J9" s="25"/>
      <c r="K9" s="25"/>
      <c r="L9" s="25"/>
      <c r="M9" s="54">
        <f t="shared" si="1"/>
        <v>0</v>
      </c>
      <c r="N9" s="55">
        <f t="shared" si="0"/>
        <v>0</v>
      </c>
      <c r="O9" s="7"/>
    </row>
    <row r="10" spans="1:15" ht="38.85" customHeight="1">
      <c r="A10" s="7" t="s">
        <v>17</v>
      </c>
      <c r="B10" s="13" t="s">
        <v>18</v>
      </c>
      <c r="C10" s="8" t="s">
        <v>11</v>
      </c>
      <c r="D10" s="8">
        <v>1250000</v>
      </c>
      <c r="E10" s="8">
        <v>1350000</v>
      </c>
      <c r="F10" s="8">
        <v>100000</v>
      </c>
      <c r="G10" s="25"/>
      <c r="H10" s="25"/>
      <c r="I10" s="25"/>
      <c r="J10" s="25"/>
      <c r="K10" s="25"/>
      <c r="L10" s="25"/>
      <c r="M10" s="54">
        <f t="shared" si="1"/>
        <v>0</v>
      </c>
      <c r="N10" s="55">
        <f t="shared" si="0"/>
        <v>0</v>
      </c>
      <c r="O10" s="7"/>
    </row>
    <row r="11" spans="1:15" ht="38.85" customHeight="1">
      <c r="A11" s="7" t="s">
        <v>19</v>
      </c>
      <c r="B11" s="13" t="s">
        <v>20</v>
      </c>
      <c r="C11" s="8" t="s">
        <v>21</v>
      </c>
      <c r="D11" s="8">
        <v>1000000</v>
      </c>
      <c r="E11" s="8">
        <v>1080000</v>
      </c>
      <c r="F11" s="8">
        <v>80000</v>
      </c>
      <c r="G11" s="25"/>
      <c r="H11" s="25"/>
      <c r="I11" s="25"/>
      <c r="J11" s="25"/>
      <c r="K11" s="25"/>
      <c r="L11" s="25"/>
      <c r="M11" s="54">
        <f t="shared" si="1"/>
        <v>0</v>
      </c>
      <c r="N11" s="55">
        <f t="shared" si="0"/>
        <v>0</v>
      </c>
      <c r="O11" s="7"/>
    </row>
    <row r="12" spans="1:15" ht="38.85" customHeight="1">
      <c r="A12" s="7" t="s">
        <v>22</v>
      </c>
      <c r="B12" s="13" t="s">
        <v>23</v>
      </c>
      <c r="C12" s="8" t="s">
        <v>24</v>
      </c>
      <c r="D12" s="8">
        <v>500000</v>
      </c>
      <c r="E12" s="8">
        <v>540000</v>
      </c>
      <c r="F12" s="8">
        <v>40000</v>
      </c>
      <c r="G12" s="25">
        <v>54</v>
      </c>
      <c r="H12" s="25">
        <v>54</v>
      </c>
      <c r="I12" s="25">
        <v>54</v>
      </c>
      <c r="J12" s="25">
        <v>57</v>
      </c>
      <c r="K12" s="25">
        <v>57</v>
      </c>
      <c r="L12" s="25">
        <v>58</v>
      </c>
      <c r="M12" s="54">
        <f t="shared" si="1"/>
        <v>334</v>
      </c>
      <c r="N12" s="55">
        <f t="shared" si="0"/>
        <v>13360000</v>
      </c>
      <c r="O12" s="7"/>
    </row>
    <row r="13" spans="1:15" ht="38.85" customHeight="1">
      <c r="A13" s="7" t="s">
        <v>25</v>
      </c>
      <c r="B13" s="13" t="s">
        <v>26</v>
      </c>
      <c r="C13" s="8" t="s">
        <v>14</v>
      </c>
      <c r="D13" s="8">
        <v>750000</v>
      </c>
      <c r="E13" s="8">
        <v>810000</v>
      </c>
      <c r="F13" s="8">
        <v>60000</v>
      </c>
      <c r="G13" s="25">
        <v>9</v>
      </c>
      <c r="H13" s="25">
        <v>9</v>
      </c>
      <c r="I13" s="25">
        <v>9</v>
      </c>
      <c r="J13" s="25">
        <v>12</v>
      </c>
      <c r="K13" s="25">
        <v>12</v>
      </c>
      <c r="L13" s="25">
        <v>13</v>
      </c>
      <c r="M13" s="54">
        <f t="shared" si="1"/>
        <v>64</v>
      </c>
      <c r="N13" s="55">
        <f t="shared" si="0"/>
        <v>3840000</v>
      </c>
      <c r="O13" s="7"/>
    </row>
    <row r="14" spans="1:15" ht="38.85" customHeight="1">
      <c r="A14" s="7" t="s">
        <v>27</v>
      </c>
      <c r="B14" s="13" t="s">
        <v>28</v>
      </c>
      <c r="C14" s="8" t="s">
        <v>21</v>
      </c>
      <c r="D14" s="8">
        <v>1000000</v>
      </c>
      <c r="E14" s="8">
        <v>1080000</v>
      </c>
      <c r="F14" s="8">
        <v>80000</v>
      </c>
      <c r="G14" s="25">
        <v>11</v>
      </c>
      <c r="H14" s="25">
        <v>11</v>
      </c>
      <c r="I14" s="25">
        <v>11</v>
      </c>
      <c r="J14" s="25">
        <v>12</v>
      </c>
      <c r="K14" s="25">
        <v>12</v>
      </c>
      <c r="L14" s="25">
        <v>13</v>
      </c>
      <c r="M14" s="54">
        <f t="shared" si="1"/>
        <v>70</v>
      </c>
      <c r="N14" s="55">
        <f t="shared" si="0"/>
        <v>5600000</v>
      </c>
      <c r="O14" s="7"/>
    </row>
    <row r="15" spans="1:15" ht="38.85" customHeight="1">
      <c r="A15" s="7" t="s">
        <v>29</v>
      </c>
      <c r="B15" s="13" t="s">
        <v>30</v>
      </c>
      <c r="C15" s="8" t="s">
        <v>31</v>
      </c>
      <c r="D15" s="8">
        <v>1500000</v>
      </c>
      <c r="E15" s="8">
        <v>1620000</v>
      </c>
      <c r="F15" s="8">
        <v>120000</v>
      </c>
      <c r="G15" s="25">
        <v>1</v>
      </c>
      <c r="H15" s="25">
        <v>1</v>
      </c>
      <c r="I15" s="25">
        <v>1</v>
      </c>
      <c r="J15" s="25">
        <v>2</v>
      </c>
      <c r="K15" s="25">
        <v>2</v>
      </c>
      <c r="L15" s="25">
        <v>2</v>
      </c>
      <c r="M15" s="54">
        <f t="shared" si="1"/>
        <v>9</v>
      </c>
      <c r="N15" s="55">
        <f t="shared" si="0"/>
        <v>1080000</v>
      </c>
      <c r="O15" s="7"/>
    </row>
    <row r="16" spans="1:15" ht="38.85" customHeight="1">
      <c r="A16" s="7" t="s">
        <v>32</v>
      </c>
      <c r="B16" s="13" t="s">
        <v>33</v>
      </c>
      <c r="C16" s="8" t="s">
        <v>21</v>
      </c>
      <c r="D16" s="8">
        <v>1000000</v>
      </c>
      <c r="E16" s="8">
        <v>1080000</v>
      </c>
      <c r="F16" s="8">
        <v>80000</v>
      </c>
      <c r="G16" s="25">
        <v>47</v>
      </c>
      <c r="H16" s="25">
        <v>47</v>
      </c>
      <c r="I16" s="25">
        <v>58</v>
      </c>
      <c r="J16" s="25">
        <v>65</v>
      </c>
      <c r="K16" s="25">
        <v>67</v>
      </c>
      <c r="L16" s="25">
        <v>69</v>
      </c>
      <c r="M16" s="54">
        <f t="shared" si="1"/>
        <v>353</v>
      </c>
      <c r="N16" s="55">
        <f t="shared" si="0"/>
        <v>28240000</v>
      </c>
      <c r="O16" s="7"/>
    </row>
    <row r="17" spans="1:15" ht="38.85" customHeight="1">
      <c r="A17" s="7" t="s">
        <v>34</v>
      </c>
      <c r="B17" s="13" t="s">
        <v>35</v>
      </c>
      <c r="C17" s="8" t="s">
        <v>11</v>
      </c>
      <c r="D17" s="8">
        <v>1250000</v>
      </c>
      <c r="E17" s="8">
        <v>1350000</v>
      </c>
      <c r="F17" s="8">
        <v>100000</v>
      </c>
      <c r="G17" s="25">
        <v>53</v>
      </c>
      <c r="H17" s="25">
        <v>53</v>
      </c>
      <c r="I17" s="25">
        <v>54</v>
      </c>
      <c r="J17" s="25">
        <v>59</v>
      </c>
      <c r="K17" s="25">
        <v>60</v>
      </c>
      <c r="L17" s="25">
        <v>61</v>
      </c>
      <c r="M17" s="54">
        <f t="shared" si="1"/>
        <v>340</v>
      </c>
      <c r="N17" s="55">
        <f t="shared" si="0"/>
        <v>34000000</v>
      </c>
      <c r="O17" s="7"/>
    </row>
    <row r="18" spans="1:15" ht="38.85" customHeight="1">
      <c r="A18" s="7" t="s">
        <v>36</v>
      </c>
      <c r="B18" s="13" t="s">
        <v>37</v>
      </c>
      <c r="C18" s="8" t="s">
        <v>14</v>
      </c>
      <c r="D18" s="8">
        <v>750000</v>
      </c>
      <c r="E18" s="8">
        <v>810000</v>
      </c>
      <c r="F18" s="8">
        <v>60000</v>
      </c>
      <c r="G18" s="25">
        <v>242</v>
      </c>
      <c r="H18" s="25">
        <v>245</v>
      </c>
      <c r="I18" s="25">
        <v>247</v>
      </c>
      <c r="J18" s="25">
        <v>260</v>
      </c>
      <c r="K18" s="25">
        <v>269</v>
      </c>
      <c r="L18" s="25">
        <v>283</v>
      </c>
      <c r="M18" s="54">
        <f t="shared" si="1"/>
        <v>1546</v>
      </c>
      <c r="N18" s="55">
        <f t="shared" si="0"/>
        <v>92760000</v>
      </c>
      <c r="O18" s="7"/>
    </row>
    <row r="19" spans="1:15" ht="38.85" customHeight="1">
      <c r="A19" s="7" t="s">
        <v>38</v>
      </c>
      <c r="B19" s="13" t="s">
        <v>39</v>
      </c>
      <c r="C19" s="8" t="s">
        <v>21</v>
      </c>
      <c r="D19" s="8">
        <v>1000000</v>
      </c>
      <c r="E19" s="8">
        <v>1080000</v>
      </c>
      <c r="F19" s="8">
        <v>80000</v>
      </c>
      <c r="G19" s="25">
        <v>265</v>
      </c>
      <c r="H19" s="25">
        <v>266</v>
      </c>
      <c r="I19" s="25">
        <v>269</v>
      </c>
      <c r="J19" s="25">
        <v>280</v>
      </c>
      <c r="K19" s="25">
        <v>295</v>
      </c>
      <c r="L19" s="25">
        <v>319</v>
      </c>
      <c r="M19" s="54">
        <f t="shared" si="1"/>
        <v>1694</v>
      </c>
      <c r="N19" s="55">
        <f t="shared" si="0"/>
        <v>135520000</v>
      </c>
      <c r="O19" s="7"/>
    </row>
    <row r="20" spans="1:15" ht="38.85" customHeight="1">
      <c r="A20" s="7" t="s">
        <v>40</v>
      </c>
      <c r="B20" s="13" t="s">
        <v>41</v>
      </c>
      <c r="C20" s="8" t="s">
        <v>14</v>
      </c>
      <c r="D20" s="8">
        <v>750000</v>
      </c>
      <c r="E20" s="8">
        <v>810000</v>
      </c>
      <c r="F20" s="8">
        <v>60000</v>
      </c>
      <c r="G20" s="25"/>
      <c r="H20" s="25"/>
      <c r="I20" s="25"/>
      <c r="J20" s="25"/>
      <c r="K20" s="25"/>
      <c r="L20" s="25"/>
      <c r="M20" s="54">
        <f t="shared" si="1"/>
        <v>0</v>
      </c>
      <c r="N20" s="55">
        <f t="shared" si="0"/>
        <v>0</v>
      </c>
      <c r="O20" s="7"/>
    </row>
    <row r="21" spans="1:15" ht="38.85" customHeight="1">
      <c r="A21" s="7" t="s">
        <v>42</v>
      </c>
      <c r="B21" s="13" t="s">
        <v>43</v>
      </c>
      <c r="C21" s="8" t="s">
        <v>14</v>
      </c>
      <c r="D21" s="8">
        <v>750000</v>
      </c>
      <c r="E21" s="8">
        <v>810000</v>
      </c>
      <c r="F21" s="8">
        <v>60000</v>
      </c>
      <c r="G21" s="25">
        <v>1</v>
      </c>
      <c r="H21" s="25">
        <v>1</v>
      </c>
      <c r="I21" s="25">
        <v>1</v>
      </c>
      <c r="J21" s="25">
        <v>3</v>
      </c>
      <c r="K21" s="25">
        <v>3</v>
      </c>
      <c r="L21" s="25">
        <v>3</v>
      </c>
      <c r="M21" s="54">
        <f t="shared" si="1"/>
        <v>12</v>
      </c>
      <c r="N21" s="55">
        <f t="shared" si="0"/>
        <v>720000</v>
      </c>
      <c r="O21" s="7"/>
    </row>
    <row r="22" spans="1:15" ht="38.85" customHeight="1">
      <c r="A22" s="4" t="s">
        <v>44</v>
      </c>
      <c r="B22" s="12" t="s">
        <v>45</v>
      </c>
      <c r="C22" s="5"/>
      <c r="D22" s="5"/>
      <c r="E22" s="5"/>
      <c r="F22" s="5"/>
      <c r="G22" s="26"/>
      <c r="H22" s="26"/>
      <c r="I22" s="26"/>
      <c r="J22" s="26"/>
      <c r="K22" s="26"/>
      <c r="L22" s="26"/>
      <c r="M22" s="52"/>
      <c r="N22" s="53">
        <f>N23</f>
        <v>281920000</v>
      </c>
      <c r="O22" s="4"/>
    </row>
    <row r="23" spans="1:15" ht="38.85" customHeight="1">
      <c r="A23" s="7" t="s">
        <v>46</v>
      </c>
      <c r="B23" s="13" t="s">
        <v>47</v>
      </c>
      <c r="C23" s="8"/>
      <c r="D23" s="8">
        <v>500000</v>
      </c>
      <c r="E23" s="8">
        <v>540000</v>
      </c>
      <c r="F23" s="8">
        <v>40000</v>
      </c>
      <c r="G23" s="25">
        <v>1072</v>
      </c>
      <c r="H23" s="25">
        <v>1072</v>
      </c>
      <c r="I23" s="25">
        <v>1074</v>
      </c>
      <c r="J23" s="25">
        <v>1190</v>
      </c>
      <c r="K23" s="25">
        <v>1250</v>
      </c>
      <c r="L23" s="25">
        <v>1390</v>
      </c>
      <c r="M23" s="54">
        <f>SUM(G23:L23)</f>
        <v>7048</v>
      </c>
      <c r="N23" s="55">
        <f>M23*F23</f>
        <v>281920000</v>
      </c>
      <c r="O23" s="7"/>
    </row>
    <row r="24" spans="1:15" ht="38.85" customHeight="1">
      <c r="A24" s="4" t="s">
        <v>48</v>
      </c>
      <c r="B24" s="12" t="s">
        <v>49</v>
      </c>
      <c r="C24" s="5"/>
      <c r="D24" s="5"/>
      <c r="E24" s="5"/>
      <c r="F24" s="5"/>
      <c r="G24" s="26"/>
      <c r="H24" s="26"/>
      <c r="I24" s="26"/>
      <c r="J24" s="26"/>
      <c r="K24" s="26"/>
      <c r="L24" s="26"/>
      <c r="M24" s="52"/>
      <c r="N24" s="53">
        <f>SUM(N25:N31)</f>
        <v>7680000</v>
      </c>
      <c r="O24" s="4"/>
    </row>
    <row r="25" spans="1:15" ht="38.85" customHeight="1">
      <c r="A25" s="7" t="s">
        <v>46</v>
      </c>
      <c r="B25" s="43" t="s">
        <v>50</v>
      </c>
      <c r="C25" s="44" t="s">
        <v>11</v>
      </c>
      <c r="D25" s="44">
        <v>1250000</v>
      </c>
      <c r="E25" s="44">
        <v>1350000</v>
      </c>
      <c r="F25" s="44">
        <v>100000</v>
      </c>
      <c r="G25" s="25"/>
      <c r="H25" s="25"/>
      <c r="I25" s="25"/>
      <c r="J25" s="25"/>
      <c r="K25" s="25"/>
      <c r="L25" s="25"/>
      <c r="M25" s="54">
        <f t="shared" ref="M25:M31" si="2">SUM(G25:L25)</f>
        <v>0</v>
      </c>
      <c r="N25" s="55">
        <f t="shared" ref="N25:N31" si="3">M25*F25</f>
        <v>0</v>
      </c>
      <c r="O25" s="7"/>
    </row>
    <row r="26" spans="1:15" ht="38.85" customHeight="1">
      <c r="A26" s="7" t="s">
        <v>15</v>
      </c>
      <c r="B26" s="43" t="s">
        <v>51</v>
      </c>
      <c r="C26" s="44" t="s">
        <v>14</v>
      </c>
      <c r="D26" s="44">
        <v>750000</v>
      </c>
      <c r="E26" s="44">
        <v>810000</v>
      </c>
      <c r="F26" s="44">
        <v>60000</v>
      </c>
      <c r="G26" s="25">
        <v>2</v>
      </c>
      <c r="H26" s="25">
        <v>2</v>
      </c>
      <c r="I26" s="25">
        <v>2</v>
      </c>
      <c r="J26" s="25">
        <v>4</v>
      </c>
      <c r="K26" s="25">
        <v>5</v>
      </c>
      <c r="L26" s="25">
        <v>6</v>
      </c>
      <c r="M26" s="54">
        <f t="shared" si="2"/>
        <v>21</v>
      </c>
      <c r="N26" s="55">
        <f t="shared" si="3"/>
        <v>1260000</v>
      </c>
      <c r="O26" s="7"/>
    </row>
    <row r="27" spans="1:15" ht="38.85" customHeight="1">
      <c r="A27" s="7" t="s">
        <v>52</v>
      </c>
      <c r="B27" s="13" t="s">
        <v>53</v>
      </c>
      <c r="C27" s="8" t="s">
        <v>14</v>
      </c>
      <c r="D27" s="8">
        <v>750000</v>
      </c>
      <c r="E27" s="8">
        <v>810000</v>
      </c>
      <c r="F27" s="8">
        <v>60000</v>
      </c>
      <c r="G27" s="25">
        <v>7</v>
      </c>
      <c r="H27" s="25">
        <v>8</v>
      </c>
      <c r="I27" s="25">
        <v>9</v>
      </c>
      <c r="J27" s="25">
        <v>10</v>
      </c>
      <c r="K27" s="25">
        <v>15</v>
      </c>
      <c r="L27" s="25">
        <v>19</v>
      </c>
      <c r="M27" s="54">
        <f t="shared" si="2"/>
        <v>68</v>
      </c>
      <c r="N27" s="55">
        <f t="shared" si="3"/>
        <v>4080000</v>
      </c>
      <c r="O27" s="7"/>
    </row>
    <row r="28" spans="1:15" ht="38.85" customHeight="1">
      <c r="A28" s="7" t="s">
        <v>22</v>
      </c>
      <c r="B28" s="13" t="s">
        <v>54</v>
      </c>
      <c r="C28" s="8" t="s">
        <v>21</v>
      </c>
      <c r="D28" s="8">
        <v>1000000</v>
      </c>
      <c r="E28" s="8">
        <v>1080000</v>
      </c>
      <c r="F28" s="8">
        <v>80000</v>
      </c>
      <c r="G28" s="25">
        <v>1</v>
      </c>
      <c r="H28" s="25">
        <v>1</v>
      </c>
      <c r="I28" s="25">
        <v>1</v>
      </c>
      <c r="J28" s="25">
        <v>2</v>
      </c>
      <c r="K28" s="25">
        <v>2</v>
      </c>
      <c r="L28" s="25">
        <v>2</v>
      </c>
      <c r="M28" s="54">
        <f t="shared" si="2"/>
        <v>9</v>
      </c>
      <c r="N28" s="55">
        <f t="shared" si="3"/>
        <v>720000</v>
      </c>
      <c r="O28" s="7"/>
    </row>
    <row r="29" spans="1:15" ht="38.85" customHeight="1">
      <c r="A29" s="7" t="s">
        <v>55</v>
      </c>
      <c r="B29" s="13" t="s">
        <v>56</v>
      </c>
      <c r="C29" s="8" t="s">
        <v>24</v>
      </c>
      <c r="D29" s="8">
        <v>500000</v>
      </c>
      <c r="E29" s="8">
        <v>540000</v>
      </c>
      <c r="F29" s="8">
        <v>40000</v>
      </c>
      <c r="G29" s="25"/>
      <c r="H29" s="25"/>
      <c r="I29" s="25"/>
      <c r="J29" s="25"/>
      <c r="K29" s="25"/>
      <c r="L29" s="25"/>
      <c r="M29" s="54">
        <f t="shared" si="2"/>
        <v>0</v>
      </c>
      <c r="N29" s="55">
        <f t="shared" si="3"/>
        <v>0</v>
      </c>
      <c r="O29" s="7"/>
    </row>
    <row r="30" spans="1:15" ht="38.85" customHeight="1">
      <c r="A30" s="7" t="s">
        <v>57</v>
      </c>
      <c r="B30" s="13" t="s">
        <v>58</v>
      </c>
      <c r="C30" s="8" t="s">
        <v>14</v>
      </c>
      <c r="D30" s="8">
        <v>750000</v>
      </c>
      <c r="E30" s="8">
        <v>810000</v>
      </c>
      <c r="F30" s="8">
        <v>60000</v>
      </c>
      <c r="G30" s="25">
        <v>2</v>
      </c>
      <c r="H30" s="25">
        <v>2</v>
      </c>
      <c r="I30" s="25">
        <v>2</v>
      </c>
      <c r="J30" s="25">
        <v>5</v>
      </c>
      <c r="K30" s="25">
        <v>7</v>
      </c>
      <c r="L30" s="25">
        <v>9</v>
      </c>
      <c r="M30" s="54">
        <f t="shared" si="2"/>
        <v>27</v>
      </c>
      <c r="N30" s="55">
        <f t="shared" si="3"/>
        <v>1620000</v>
      </c>
      <c r="O30" s="7"/>
    </row>
    <row r="31" spans="1:15" ht="38.85" customHeight="1">
      <c r="A31" s="7" t="s">
        <v>40</v>
      </c>
      <c r="B31" s="13" t="s">
        <v>59</v>
      </c>
      <c r="C31" s="8" t="s">
        <v>11</v>
      </c>
      <c r="D31" s="8">
        <v>1250000</v>
      </c>
      <c r="E31" s="8">
        <v>1350000</v>
      </c>
      <c r="F31" s="8">
        <v>100000</v>
      </c>
      <c r="G31" s="25"/>
      <c r="H31" s="25"/>
      <c r="I31" s="25"/>
      <c r="J31" s="25"/>
      <c r="K31" s="25"/>
      <c r="L31" s="25"/>
      <c r="M31" s="54">
        <f t="shared" si="2"/>
        <v>0</v>
      </c>
      <c r="N31" s="55">
        <f t="shared" si="3"/>
        <v>0</v>
      </c>
      <c r="O31" s="7"/>
    </row>
    <row r="32" spans="1:15" ht="38.85" customHeight="1">
      <c r="A32" s="4" t="s">
        <v>60</v>
      </c>
      <c r="B32" s="12" t="s">
        <v>61</v>
      </c>
      <c r="C32" s="5"/>
      <c r="D32" s="5"/>
      <c r="E32" s="5"/>
      <c r="F32" s="5"/>
      <c r="G32" s="26"/>
      <c r="H32" s="26"/>
      <c r="I32" s="26"/>
      <c r="J32" s="26"/>
      <c r="K32" s="26"/>
      <c r="L32" s="26"/>
      <c r="M32" s="52"/>
      <c r="N32" s="53">
        <f>SUM(N33:N35)</f>
        <v>53600000</v>
      </c>
      <c r="O32" s="4"/>
    </row>
    <row r="33" spans="1:15" ht="38.85" customHeight="1">
      <c r="A33" s="7" t="s">
        <v>46</v>
      </c>
      <c r="B33" s="13" t="s">
        <v>62</v>
      </c>
      <c r="C33" s="8"/>
      <c r="D33" s="8">
        <v>10000000</v>
      </c>
      <c r="E33" s="8">
        <v>10800000</v>
      </c>
      <c r="F33" s="8">
        <v>800000</v>
      </c>
      <c r="G33" s="25">
        <v>1</v>
      </c>
      <c r="H33" s="25">
        <v>1</v>
      </c>
      <c r="I33" s="25">
        <v>1</v>
      </c>
      <c r="J33" s="25">
        <v>7</v>
      </c>
      <c r="K33" s="25">
        <v>9</v>
      </c>
      <c r="L33" s="25">
        <v>15</v>
      </c>
      <c r="M33" s="54">
        <f>SUM(G33:L33)</f>
        <v>34</v>
      </c>
      <c r="N33" s="55">
        <f>M33*F33</f>
        <v>27200000</v>
      </c>
      <c r="O33" s="7"/>
    </row>
    <row r="34" spans="1:15" ht="38.85" customHeight="1">
      <c r="A34" s="7" t="s">
        <v>15</v>
      </c>
      <c r="B34" s="13" t="s">
        <v>63</v>
      </c>
      <c r="C34" s="8"/>
      <c r="D34" s="8">
        <v>10000000</v>
      </c>
      <c r="E34" s="8">
        <v>10800000</v>
      </c>
      <c r="F34" s="8">
        <v>800000</v>
      </c>
      <c r="G34" s="25">
        <v>1</v>
      </c>
      <c r="H34" s="25">
        <v>1</v>
      </c>
      <c r="I34" s="25">
        <v>4</v>
      </c>
      <c r="J34" s="25">
        <v>7</v>
      </c>
      <c r="K34" s="25">
        <v>9</v>
      </c>
      <c r="L34" s="25">
        <v>11</v>
      </c>
      <c r="M34" s="54">
        <f>SUM(G34:L34)</f>
        <v>33</v>
      </c>
      <c r="N34" s="55">
        <f>M34*F34</f>
        <v>26400000</v>
      </c>
      <c r="O34" s="7"/>
    </row>
    <row r="35" spans="1:15">
      <c r="A35" s="7"/>
      <c r="B35" s="13"/>
      <c r="C35" s="8"/>
      <c r="D35" s="8"/>
      <c r="E35" s="8"/>
      <c r="F35" s="8"/>
      <c r="G35" s="9"/>
      <c r="H35" s="9"/>
      <c r="I35" s="9"/>
      <c r="J35" s="9"/>
      <c r="K35" s="9"/>
      <c r="L35" s="9"/>
      <c r="M35" s="54"/>
      <c r="N35" s="55"/>
      <c r="O35" s="7"/>
    </row>
    <row r="36" spans="1:15">
      <c r="A36" s="87" t="s">
        <v>64</v>
      </c>
      <c r="B36" s="88"/>
      <c r="C36" s="89"/>
      <c r="D36" s="89"/>
      <c r="E36" s="89"/>
      <c r="F36" s="89"/>
      <c r="G36" s="90"/>
      <c r="H36" s="90"/>
      <c r="I36" s="90"/>
      <c r="J36" s="90"/>
      <c r="K36" s="90"/>
      <c r="L36" s="90"/>
      <c r="M36" s="90"/>
      <c r="N36" s="27">
        <f>N7+N8+N9+N10+N11+N12+N13+N14+N15+N16+N17+N18+N19+N20+N21+N23+N25+N26+N27+N28+N29+N30+N31+N33+N34</f>
        <v>659160000</v>
      </c>
      <c r="O36" s="10"/>
    </row>
  </sheetData>
  <mergeCells count="5">
    <mergeCell ref="A2:O2"/>
    <mergeCell ref="A4:O4"/>
    <mergeCell ref="A36:M36"/>
    <mergeCell ref="A3:O3"/>
    <mergeCell ref="A1:B1"/>
  </mergeCells>
  <pageMargins left="0.32" right="0.16" top="0.28999999999999998" bottom="0.26" header="0.2" footer="0.2"/>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2"/>
  <sheetViews>
    <sheetView topLeftCell="A16" workbookViewId="0">
      <selection activeCell="E9" sqref="E9"/>
    </sheetView>
  </sheetViews>
  <sheetFormatPr defaultRowHeight="13.8"/>
  <cols>
    <col min="1" max="1" width="8" customWidth="1"/>
    <col min="2" max="2" width="55" customWidth="1"/>
    <col min="3" max="3" width="10" style="63" customWidth="1"/>
    <col min="4" max="6" width="18" style="63" customWidth="1"/>
    <col min="7" max="12" width="10" customWidth="1"/>
    <col min="13" max="14" width="18" customWidth="1"/>
  </cols>
  <sheetData>
    <row r="1" spans="1:14" ht="30.45" customHeight="1">
      <c r="A1" s="93" t="s">
        <v>100</v>
      </c>
      <c r="B1" s="93"/>
      <c r="C1" s="93"/>
      <c r="D1" s="93"/>
      <c r="E1" s="93"/>
      <c r="F1" s="93"/>
      <c r="G1" s="93"/>
      <c r="H1" s="93"/>
      <c r="I1" s="93"/>
      <c r="J1" s="93"/>
      <c r="K1" s="93"/>
      <c r="L1" s="93"/>
      <c r="M1" s="93"/>
      <c r="N1" s="93"/>
    </row>
    <row r="2" spans="1:14">
      <c r="A2" s="94" t="s">
        <v>1</v>
      </c>
      <c r="B2" s="94"/>
      <c r="C2" s="94"/>
      <c r="D2" s="94"/>
      <c r="E2" s="94"/>
      <c r="F2" s="94"/>
      <c r="G2" s="94"/>
      <c r="H2" s="94"/>
      <c r="I2" s="94"/>
      <c r="J2" s="94"/>
      <c r="K2" s="94"/>
      <c r="L2" s="94"/>
      <c r="M2" s="94"/>
      <c r="N2" s="94"/>
    </row>
    <row r="3" spans="1:14">
      <c r="A3" s="94" t="s">
        <v>2</v>
      </c>
      <c r="B3" s="94"/>
      <c r="C3" s="94"/>
      <c r="D3" s="94"/>
      <c r="E3" s="94"/>
      <c r="F3" s="94"/>
      <c r="G3" s="94"/>
      <c r="H3" s="94"/>
      <c r="I3" s="94"/>
      <c r="J3" s="94"/>
      <c r="K3" s="94"/>
      <c r="L3" s="94"/>
      <c r="M3" s="94"/>
      <c r="N3" s="94"/>
    </row>
    <row r="4" spans="1:14" s="50" customFormat="1" ht="43.95" customHeight="1">
      <c r="A4" s="49" t="s">
        <v>3</v>
      </c>
      <c r="B4" s="49" t="s">
        <v>4</v>
      </c>
      <c r="C4" s="49" t="s">
        <v>5</v>
      </c>
      <c r="D4" s="49" t="s">
        <v>101</v>
      </c>
      <c r="E4" s="49" t="s">
        <v>102</v>
      </c>
      <c r="F4" s="49" t="s">
        <v>103</v>
      </c>
      <c r="G4" s="49" t="s">
        <v>89</v>
      </c>
      <c r="H4" s="49" t="s">
        <v>90</v>
      </c>
      <c r="I4" s="49" t="s">
        <v>91</v>
      </c>
      <c r="J4" s="49" t="s">
        <v>92</v>
      </c>
      <c r="K4" s="49" t="s">
        <v>93</v>
      </c>
      <c r="L4" s="49" t="s">
        <v>94</v>
      </c>
      <c r="M4" s="49" t="s">
        <v>104</v>
      </c>
      <c r="N4" s="49" t="s">
        <v>96</v>
      </c>
    </row>
    <row r="5" spans="1:14" ht="52.5" customHeight="1">
      <c r="A5" s="33" t="s">
        <v>7</v>
      </c>
      <c r="B5" s="34" t="s">
        <v>105</v>
      </c>
      <c r="C5" s="60"/>
      <c r="D5" s="60"/>
      <c r="E5" s="60"/>
      <c r="F5" s="60"/>
      <c r="G5" s="33"/>
      <c r="H5" s="33"/>
      <c r="I5" s="33"/>
      <c r="J5" s="33"/>
      <c r="K5" s="33"/>
      <c r="L5" s="33"/>
      <c r="M5" s="33"/>
      <c r="N5" s="33"/>
    </row>
    <row r="6" spans="1:14" ht="52.5" customHeight="1">
      <c r="A6" s="35" t="s">
        <v>46</v>
      </c>
      <c r="B6" s="36" t="s">
        <v>106</v>
      </c>
      <c r="C6" s="61"/>
      <c r="D6" s="62"/>
      <c r="E6" s="62"/>
      <c r="F6" s="62"/>
      <c r="G6" s="38"/>
      <c r="H6" s="38"/>
      <c r="I6" s="38"/>
      <c r="J6" s="38"/>
      <c r="K6" s="38"/>
      <c r="L6" s="38"/>
      <c r="M6" s="35">
        <f>SUM(G6:L6)</f>
        <v>0</v>
      </c>
      <c r="N6" s="37">
        <f>M6*F6</f>
        <v>0</v>
      </c>
    </row>
    <row r="7" spans="1:14" ht="52.5" customHeight="1">
      <c r="A7" s="35" t="s">
        <v>15</v>
      </c>
      <c r="B7" s="36" t="s">
        <v>107</v>
      </c>
      <c r="C7" s="61"/>
      <c r="D7" s="62"/>
      <c r="E7" s="62"/>
      <c r="F7" s="62"/>
      <c r="G7" s="38"/>
      <c r="H7" s="38"/>
      <c r="I7" s="38"/>
      <c r="J7" s="38"/>
      <c r="K7" s="38"/>
      <c r="L7" s="38"/>
      <c r="M7" s="35">
        <f>SUM(G7:L7)</f>
        <v>0</v>
      </c>
      <c r="N7" s="37">
        <f>M7*F7</f>
        <v>0</v>
      </c>
    </row>
    <row r="8" spans="1:14" ht="52.5" customHeight="1">
      <c r="A8" s="33" t="s">
        <v>44</v>
      </c>
      <c r="B8" s="34" t="s">
        <v>108</v>
      </c>
      <c r="C8" s="60"/>
      <c r="D8" s="60"/>
      <c r="E8" s="60"/>
      <c r="F8" s="60"/>
      <c r="G8" s="33"/>
      <c r="H8" s="33"/>
      <c r="I8" s="33"/>
      <c r="J8" s="33"/>
      <c r="K8" s="33"/>
      <c r="L8" s="33"/>
      <c r="M8" s="33"/>
      <c r="N8" s="39"/>
    </row>
    <row r="9" spans="1:14" ht="52.5" customHeight="1">
      <c r="A9" s="35" t="s">
        <v>46</v>
      </c>
      <c r="B9" s="36" t="s">
        <v>109</v>
      </c>
      <c r="C9" s="61"/>
      <c r="D9" s="61"/>
      <c r="E9" s="61"/>
      <c r="F9" s="61"/>
      <c r="G9" s="35"/>
      <c r="H9" s="35"/>
      <c r="I9" s="35"/>
      <c r="J9" s="35"/>
      <c r="K9" s="35"/>
      <c r="L9" s="35"/>
      <c r="M9" s="35"/>
      <c r="N9" s="40"/>
    </row>
    <row r="10" spans="1:14" ht="52.5" customHeight="1">
      <c r="A10" s="35" t="s">
        <v>15</v>
      </c>
      <c r="B10" s="36" t="s">
        <v>110</v>
      </c>
      <c r="C10" s="61"/>
      <c r="D10" s="61"/>
      <c r="E10" s="61"/>
      <c r="F10" s="61"/>
      <c r="G10" s="35"/>
      <c r="H10" s="35"/>
      <c r="I10" s="35"/>
      <c r="J10" s="35"/>
      <c r="K10" s="35"/>
      <c r="L10" s="35"/>
      <c r="M10" s="35"/>
      <c r="N10" s="40"/>
    </row>
    <row r="11" spans="1:14" ht="52.5" customHeight="1">
      <c r="A11" s="35"/>
      <c r="B11" s="35"/>
      <c r="C11" s="61"/>
      <c r="D11" s="61"/>
      <c r="E11" s="61"/>
      <c r="F11" s="61"/>
      <c r="G11" s="35"/>
      <c r="H11" s="35"/>
      <c r="I11" s="35"/>
      <c r="J11" s="35"/>
      <c r="K11" s="35"/>
      <c r="L11" s="35"/>
      <c r="M11" s="35"/>
      <c r="N11" s="37"/>
    </row>
    <row r="12" spans="1:14">
      <c r="A12" s="95" t="s">
        <v>64</v>
      </c>
      <c r="B12" s="95"/>
      <c r="C12" s="95"/>
      <c r="D12" s="95"/>
      <c r="E12" s="95"/>
      <c r="F12" s="95"/>
      <c r="G12" s="95"/>
      <c r="H12" s="95"/>
      <c r="I12" s="95"/>
      <c r="J12" s="95"/>
      <c r="K12" s="95"/>
      <c r="L12" s="95"/>
      <c r="M12" s="95"/>
      <c r="N12" s="39">
        <f>SUM(N6:N10)</f>
        <v>0</v>
      </c>
    </row>
  </sheetData>
  <mergeCells count="4">
    <mergeCell ref="A1:N1"/>
    <mergeCell ref="A2:N2"/>
    <mergeCell ref="A3:N3"/>
    <mergeCell ref="A12:M1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2"/>
  <sheetViews>
    <sheetView tabSelected="1" zoomScaleNormal="100" workbookViewId="0">
      <selection activeCell="M12" sqref="M12"/>
    </sheetView>
  </sheetViews>
  <sheetFormatPr defaultColWidth="8.69921875" defaultRowHeight="15.6"/>
  <cols>
    <col min="1" max="1" width="5.09765625" style="17" customWidth="1"/>
    <col min="2" max="2" width="33.3984375" style="15" customWidth="1"/>
    <col min="3" max="3" width="15.5" style="15" customWidth="1"/>
    <col min="4" max="4" width="15.59765625" style="15" customWidth="1"/>
    <col min="5" max="5" width="14.59765625" customWidth="1"/>
    <col min="6" max="6" width="12.8984375" customWidth="1"/>
    <col min="7" max="8" width="14.3984375" customWidth="1"/>
    <col min="9" max="9" width="11" customWidth="1"/>
    <col min="10" max="10" width="25" style="15" customWidth="1"/>
    <col min="11" max="11" width="12.3984375" style="15" bestFit="1" customWidth="1"/>
    <col min="12" max="16384" width="8.69921875" style="15"/>
  </cols>
  <sheetData>
    <row r="1" spans="1:11" s="79" customFormat="1" ht="17.399999999999999">
      <c r="A1" s="83" t="s">
        <v>116</v>
      </c>
      <c r="B1" s="83"/>
      <c r="C1" s="83"/>
      <c r="E1" s="77"/>
      <c r="F1" s="77"/>
      <c r="G1" s="77"/>
      <c r="H1" s="77"/>
      <c r="I1" s="77"/>
    </row>
    <row r="2" spans="1:11" s="79" customFormat="1">
      <c r="A2" s="78"/>
      <c r="E2" s="77"/>
      <c r="F2" s="77"/>
      <c r="G2" s="77"/>
      <c r="H2" s="77"/>
      <c r="I2" s="77"/>
    </row>
    <row r="3" spans="1:11" s="79" customFormat="1">
      <c r="A3" s="81" t="s">
        <v>65</v>
      </c>
      <c r="B3" s="81"/>
      <c r="C3" s="81"/>
      <c r="D3" s="81"/>
      <c r="E3" s="81"/>
      <c r="F3" s="81"/>
      <c r="G3" s="81"/>
      <c r="H3" s="81"/>
      <c r="I3" s="81"/>
      <c r="J3" s="81"/>
    </row>
    <row r="4" spans="1:11" s="79" customFormat="1">
      <c r="A4" s="81" t="s">
        <v>66</v>
      </c>
      <c r="B4" s="81"/>
      <c r="C4" s="81"/>
      <c r="D4" s="81"/>
      <c r="E4" s="81"/>
      <c r="F4" s="81"/>
      <c r="G4" s="81"/>
      <c r="H4" s="81"/>
      <c r="I4" s="81"/>
      <c r="J4" s="81"/>
    </row>
    <row r="5" spans="1:11" s="76" customFormat="1">
      <c r="A5" s="74"/>
      <c r="B5" s="75"/>
      <c r="C5" s="75"/>
      <c r="E5" s="45"/>
      <c r="F5" s="45"/>
      <c r="G5" s="77"/>
      <c r="H5" s="77"/>
      <c r="I5" s="77"/>
    </row>
    <row r="6" spans="1:11" ht="97.5" customHeight="1">
      <c r="A6" s="1" t="s">
        <v>3</v>
      </c>
      <c r="B6" s="1" t="s">
        <v>67</v>
      </c>
      <c r="C6" s="66" t="s">
        <v>68</v>
      </c>
      <c r="D6" s="1" t="s">
        <v>69</v>
      </c>
      <c r="E6" s="1" t="s">
        <v>70</v>
      </c>
      <c r="F6" s="51" t="s">
        <v>112</v>
      </c>
      <c r="G6" s="1" t="s">
        <v>97</v>
      </c>
      <c r="H6" s="1" t="s">
        <v>98</v>
      </c>
      <c r="I6" s="1" t="s">
        <v>99</v>
      </c>
      <c r="J6" s="1" t="s">
        <v>6</v>
      </c>
    </row>
    <row r="7" spans="1:11" s="48" customFormat="1" ht="46.35" customHeight="1">
      <c r="A7" s="46"/>
      <c r="B7" s="46">
        <v>1</v>
      </c>
      <c r="C7" s="67">
        <v>2</v>
      </c>
      <c r="D7" s="46">
        <v>3</v>
      </c>
      <c r="E7" s="46">
        <v>4</v>
      </c>
      <c r="F7" s="46">
        <v>5</v>
      </c>
      <c r="G7" s="46">
        <v>6</v>
      </c>
      <c r="H7" s="46">
        <v>7</v>
      </c>
      <c r="I7" s="46">
        <v>8</v>
      </c>
      <c r="J7" s="47">
        <v>9</v>
      </c>
    </row>
    <row r="8" spans="1:11" ht="47.25" customHeight="1">
      <c r="A8" s="17">
        <v>1</v>
      </c>
      <c r="B8" s="16" t="s">
        <v>71</v>
      </c>
      <c r="C8" s="69">
        <f>14684000000-C9</f>
        <v>8240000000</v>
      </c>
      <c r="D8" s="65">
        <f>10976750000-D9</f>
        <v>6143750000</v>
      </c>
      <c r="E8" s="30">
        <f t="shared" ref="E8:E12" si="0">MAX(C8-D8,0)</f>
        <v>2096250000</v>
      </c>
      <c r="F8" s="29">
        <f>'Biểu 01 - Cấp xã'!N6</f>
        <v>315960000</v>
      </c>
      <c r="G8" s="29">
        <f>(1360000000*3)+F8</f>
        <v>4395960000</v>
      </c>
      <c r="H8" s="30">
        <f t="shared" ref="H8:H13" si="1">MAX(G8-E8-I8,0)</f>
        <v>2299710000</v>
      </c>
      <c r="I8" s="29"/>
      <c r="J8" s="71"/>
      <c r="K8" s="73"/>
    </row>
    <row r="9" spans="1:11" ht="47.25" customHeight="1">
      <c r="A9" s="17">
        <v>2</v>
      </c>
      <c r="B9" s="16" t="s">
        <v>72</v>
      </c>
      <c r="C9" s="68">
        <f>(1074*500000)*12</f>
        <v>6444000000</v>
      </c>
      <c r="D9" s="29">
        <f>(1074*500000)*9</f>
        <v>4833000000</v>
      </c>
      <c r="E9" s="30">
        <f t="shared" si="0"/>
        <v>1611000000</v>
      </c>
      <c r="F9" s="29">
        <f>'Biểu 01 - Cấp xã'!N22</f>
        <v>281920000</v>
      </c>
      <c r="G9" s="29">
        <f>(579960000*3)+F9</f>
        <v>2021800000</v>
      </c>
      <c r="H9" s="30">
        <f t="shared" si="1"/>
        <v>410800000</v>
      </c>
      <c r="I9" s="29"/>
      <c r="J9" s="72"/>
    </row>
    <row r="10" spans="1:11" ht="47.25" customHeight="1">
      <c r="A10" s="17">
        <v>3</v>
      </c>
      <c r="B10" s="16" t="s">
        <v>73</v>
      </c>
      <c r="C10" s="68">
        <f>(750000*13)+(1000000*1)*12</f>
        <v>21750000</v>
      </c>
      <c r="D10" s="29">
        <f>(750000*13)+(1000000*1)*9</f>
        <v>18750000</v>
      </c>
      <c r="E10" s="30">
        <f t="shared" si="0"/>
        <v>3000000</v>
      </c>
      <c r="F10" s="29">
        <f>'Biểu 01 - Cấp xã'!N24</f>
        <v>7680000</v>
      </c>
      <c r="G10" s="29">
        <f>10750000*3+F10</f>
        <v>39930000</v>
      </c>
      <c r="H10" s="30">
        <f t="shared" si="1"/>
        <v>36930000</v>
      </c>
      <c r="I10" s="29"/>
      <c r="J10" s="72"/>
    </row>
    <row r="11" spans="1:11" ht="47.25" customHeight="1">
      <c r="A11" s="17">
        <v>4</v>
      </c>
      <c r="B11" s="16" t="s">
        <v>74</v>
      </c>
      <c r="C11" s="68">
        <v>500000000</v>
      </c>
      <c r="D11" s="29">
        <v>300000000</v>
      </c>
      <c r="E11" s="30">
        <f t="shared" si="0"/>
        <v>200000000</v>
      </c>
      <c r="F11" s="29">
        <v>53600000</v>
      </c>
      <c r="G11" s="29">
        <f>200000000+F11</f>
        <v>253600000</v>
      </c>
      <c r="H11" s="30">
        <f t="shared" si="1"/>
        <v>53600000</v>
      </c>
      <c r="I11" s="29"/>
      <c r="J11" s="70"/>
    </row>
    <row r="12" spans="1:11" ht="47.25" customHeight="1">
      <c r="A12" s="17">
        <v>5</v>
      </c>
      <c r="B12" s="16" t="s">
        <v>75</v>
      </c>
      <c r="C12" s="68"/>
      <c r="D12" s="29"/>
      <c r="E12" s="30">
        <f t="shared" si="0"/>
        <v>0</v>
      </c>
      <c r="F12" s="29"/>
      <c r="G12" s="29"/>
      <c r="H12" s="30">
        <f t="shared" si="1"/>
        <v>0</v>
      </c>
      <c r="I12" s="29"/>
      <c r="J12" s="70"/>
    </row>
    <row r="13" spans="1:11" ht="47.25" customHeight="1">
      <c r="A13" s="17">
        <v>6</v>
      </c>
      <c r="B13" s="16" t="s">
        <v>76</v>
      </c>
      <c r="C13" s="68"/>
      <c r="D13" s="29">
        <v>56051000</v>
      </c>
      <c r="E13" s="30">
        <f>C13-D13</f>
        <v>-56051000</v>
      </c>
      <c r="F13" s="29"/>
      <c r="G13" s="29">
        <f>(7500000*3)+F13+D13</f>
        <v>78551000</v>
      </c>
      <c r="H13" s="30">
        <f t="shared" si="1"/>
        <v>134602000</v>
      </c>
      <c r="I13" s="29"/>
      <c r="J13" s="28"/>
      <c r="K13" s="80"/>
    </row>
    <row r="14" spans="1:11" ht="47.25" customHeight="1">
      <c r="A14" s="18" t="s">
        <v>77</v>
      </c>
      <c r="B14" s="64"/>
      <c r="C14" s="31">
        <f t="shared" ref="C14:I14" si="2">SUM(C8:C13)</f>
        <v>15205750000</v>
      </c>
      <c r="D14" s="31">
        <f t="shared" si="2"/>
        <v>11351551000</v>
      </c>
      <c r="E14" s="31">
        <f t="shared" si="2"/>
        <v>3854199000</v>
      </c>
      <c r="F14" s="31">
        <f t="shared" si="2"/>
        <v>659160000</v>
      </c>
      <c r="G14" s="31">
        <f t="shared" si="2"/>
        <v>6789841000</v>
      </c>
      <c r="H14" s="31">
        <f t="shared" si="2"/>
        <v>2935642000</v>
      </c>
      <c r="I14" s="31">
        <f t="shared" si="2"/>
        <v>0</v>
      </c>
      <c r="J14" s="18"/>
    </row>
    <row r="16" spans="1:11" ht="38.4" customHeight="1">
      <c r="A16" s="82" t="s">
        <v>111</v>
      </c>
      <c r="B16" s="82"/>
      <c r="C16" s="82"/>
      <c r="D16" s="82"/>
      <c r="E16" s="82"/>
      <c r="F16" s="82"/>
      <c r="G16" s="82"/>
      <c r="H16" s="82"/>
      <c r="I16" s="82"/>
      <c r="J16" s="82"/>
    </row>
    <row r="21" spans="8:8">
      <c r="H21">
        <f>3910250-3854199</f>
        <v>56051</v>
      </c>
    </row>
    <row r="22" spans="8:8">
      <c r="H22">
        <f>15205750-11351551</f>
        <v>3854199</v>
      </c>
    </row>
  </sheetData>
  <mergeCells count="4">
    <mergeCell ref="A3:J3"/>
    <mergeCell ref="A4:J4"/>
    <mergeCell ref="A16:J16"/>
    <mergeCell ref="A1:C1"/>
  </mergeCells>
  <pageMargins left="0" right="0" top="0" bottom="0" header="0" footer="0"/>
  <pageSetup paperSize="9"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
  <sheetViews>
    <sheetView workbookViewId="0">
      <selection activeCell="B5" sqref="B5"/>
    </sheetView>
  </sheetViews>
  <sheetFormatPr defaultColWidth="8.69921875" defaultRowHeight="13.8"/>
  <cols>
    <col min="1" max="1" width="8.19921875" style="20" customWidth="1"/>
    <col min="2" max="2" width="95" style="59" customWidth="1"/>
    <col min="3" max="16384" width="8.69921875" style="21"/>
  </cols>
  <sheetData>
    <row r="1" spans="1:8" s="15" customFormat="1" ht="37.200000000000003" customHeight="1">
      <c r="A1" s="96" t="s">
        <v>78</v>
      </c>
      <c r="B1" s="97"/>
      <c r="C1" s="22"/>
      <c r="D1" s="22"/>
      <c r="E1" s="22"/>
      <c r="F1" s="22"/>
      <c r="G1" s="22"/>
      <c r="H1" s="22"/>
    </row>
    <row r="2" spans="1:8" s="19" customFormat="1" ht="37.200000000000003" customHeight="1">
      <c r="A2" s="23" t="s">
        <v>79</v>
      </c>
      <c r="B2" s="56" t="s">
        <v>80</v>
      </c>
    </row>
    <row r="3" spans="1:8" s="19" customFormat="1" ht="51" customHeight="1">
      <c r="A3" s="24" t="s">
        <v>46</v>
      </c>
      <c r="B3" s="57" t="s">
        <v>81</v>
      </c>
    </row>
    <row r="4" spans="1:8" s="42" customFormat="1" ht="51" customHeight="1">
      <c r="A4" s="41" t="s">
        <v>15</v>
      </c>
      <c r="B4" s="57" t="s">
        <v>82</v>
      </c>
    </row>
    <row r="5" spans="1:8" s="19" customFormat="1" ht="51" customHeight="1">
      <c r="A5" s="24" t="s">
        <v>52</v>
      </c>
      <c r="B5" s="57" t="s">
        <v>113</v>
      </c>
    </row>
    <row r="6" spans="1:8" s="19" customFormat="1" ht="51" customHeight="1">
      <c r="A6" s="24" t="s">
        <v>22</v>
      </c>
      <c r="B6" s="57" t="s">
        <v>83</v>
      </c>
    </row>
    <row r="7" spans="1:8" s="19" customFormat="1" ht="51" customHeight="1">
      <c r="A7" s="24" t="s">
        <v>55</v>
      </c>
      <c r="B7" s="57" t="s">
        <v>114</v>
      </c>
    </row>
    <row r="8" spans="1:8" s="19" customFormat="1" ht="51" customHeight="1">
      <c r="A8" s="24" t="s">
        <v>57</v>
      </c>
      <c r="B8" s="57" t="s">
        <v>115</v>
      </c>
    </row>
    <row r="9" spans="1:8" ht="51" customHeight="1">
      <c r="A9" s="32" t="s">
        <v>40</v>
      </c>
      <c r="B9" s="58" t="s">
        <v>84</v>
      </c>
    </row>
    <row r="10" spans="1:8" ht="51" customHeight="1">
      <c r="A10" s="32" t="s">
        <v>42</v>
      </c>
      <c r="B10" s="58" t="s">
        <v>85</v>
      </c>
    </row>
  </sheetData>
  <mergeCells count="1">
    <mergeCell ref="A1:B1"/>
  </mergeCells>
  <pageMargins left="0.70866141732283472" right="0.70866141732283472"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Biểu 01 - Cấp xã</vt:lpstr>
      <vt:lpstr>Biểu 02 - Cơ sở TGXH</vt:lpstr>
      <vt:lpstr>Biểu 03 - Tổng hợp</vt:lpstr>
      <vt:lpstr>Hướng dẫn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HONG HA</dc:creator>
  <cp:lastModifiedBy>Administrator</cp:lastModifiedBy>
  <cp:lastPrinted>2026-10-01T10:19:00Z</cp:lastPrinted>
  <dcterms:created xsi:type="dcterms:W3CDTF">2026-09-29T08:03:11Z</dcterms:created>
  <dcterms:modified xsi:type="dcterms:W3CDTF">2026-10-13T03:31:24Z</dcterms:modified>
</cp:coreProperties>
</file>